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00" windowWidth="15480" windowHeight="7455" tabRatio="303" activeTab="0"/>
  </bookViews>
  <sheets>
    <sheet name="ORCA" sheetId="1" r:id="rId1"/>
    <sheet name="CFF" sheetId="2" r:id="rId2"/>
    <sheet name="Plan1" sheetId="3" r:id="rId3"/>
    <sheet name="Plan2" sheetId="4" r:id="rId4"/>
  </sheets>
  <definedNames>
    <definedName name="_xlnm.Print_Area" localSheetId="0">'ORCA'!$A$1:$H$120</definedName>
    <definedName name="_xlnm.Print_Titles" localSheetId="0">'ORCA'!$1:$8</definedName>
  </definedNames>
  <calcPr fullCalcOnLoad="1"/>
</workbook>
</file>

<file path=xl/sharedStrings.xml><?xml version="1.0" encoding="utf-8"?>
<sst xmlns="http://schemas.openxmlformats.org/spreadsheetml/2006/main" count="375" uniqueCount="251">
  <si>
    <t>ITEM</t>
  </si>
  <si>
    <t>m²</t>
  </si>
  <si>
    <t>m³</t>
  </si>
  <si>
    <t>TOTAL</t>
  </si>
  <si>
    <t>DISCRIMINAÇÃO DOS SERVIÇOS</t>
  </si>
  <si>
    <t>UNID</t>
  </si>
  <si>
    <t>QUANT</t>
  </si>
  <si>
    <t xml:space="preserve">PROJETO : </t>
  </si>
  <si>
    <t>LOCAL: :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</si>
  <si>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</si>
  <si>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</si>
  <si>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</si>
  <si>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</si>
  <si>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</si>
  <si>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</si>
  <si>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90 DIAS</t>
  </si>
  <si>
    <t>R$</t>
  </si>
  <si>
    <t>%</t>
  </si>
  <si>
    <t>% PARCIAL</t>
  </si>
  <si>
    <t>VALOR ACUM. PARCIAL</t>
  </si>
  <si>
    <t>VALOR ACUM. GLOBAL</t>
  </si>
  <si>
    <t>VALOR TOTAL</t>
  </si>
  <si>
    <t>VALOR</t>
  </si>
  <si>
    <t>1º MÊS</t>
  </si>
  <si>
    <t>2º MÊS</t>
  </si>
  <si>
    <t>3º MÊS</t>
  </si>
  <si>
    <t>SECRETARIA DE PLANEJAMENTO, TRÂNSITO E MEIO AMBIENTE</t>
  </si>
  <si>
    <t>unid</t>
  </si>
  <si>
    <t>SERVIÇOS INICIAIS</t>
  </si>
  <si>
    <t>LIMPEZA DE OBRA</t>
  </si>
  <si>
    <t>1.1</t>
  </si>
  <si>
    <t>2.4</t>
  </si>
  <si>
    <t>2.1</t>
  </si>
  <si>
    <t>ml</t>
  </si>
  <si>
    <t>TOTAL DA ETAPA</t>
  </si>
  <si>
    <t>1.2</t>
  </si>
  <si>
    <t>1.3</t>
  </si>
  <si>
    <t>vb</t>
  </si>
  <si>
    <t>C20.05.15.15.010</t>
  </si>
  <si>
    <t>C10.48.05.05.005</t>
  </si>
  <si>
    <t>COBERTURA</t>
  </si>
  <si>
    <t>ESQUADRIAS</t>
  </si>
  <si>
    <t>ESTRUTURA METÁLICA</t>
  </si>
  <si>
    <t>C15.10.15.05.004</t>
  </si>
  <si>
    <t>kg</t>
  </si>
  <si>
    <t>C25.10.15.05.005</t>
  </si>
  <si>
    <t>C25.10.10.15.010</t>
  </si>
  <si>
    <t>ELÉTRICA</t>
  </si>
  <si>
    <t>10.1</t>
  </si>
  <si>
    <t>10.2</t>
  </si>
  <si>
    <t>CUSTO UNIT.</t>
  </si>
  <si>
    <t>PREÇO UNIT. c/BDI</t>
  </si>
  <si>
    <t>PREÇO TOTAL (CUSTO+BDI)</t>
  </si>
  <si>
    <t>TOTAL GERAL</t>
  </si>
  <si>
    <t>1.4</t>
  </si>
  <si>
    <t>3.1</t>
  </si>
  <si>
    <t>3.2</t>
  </si>
  <si>
    <t>3.3</t>
  </si>
  <si>
    <t>5.1</t>
  </si>
  <si>
    <t>5.2</t>
  </si>
  <si>
    <t>8.1</t>
  </si>
  <si>
    <t>8.2</t>
  </si>
  <si>
    <t>9.1</t>
  </si>
  <si>
    <t>9.2</t>
  </si>
  <si>
    <t>DESPESAS INICIAIS</t>
  </si>
  <si>
    <t>BARRACÃO PROVISÓRIO PARA DEPÓSITO DE MATERIAIS, ESCRITÓRIO E REFEITÓRIO</t>
  </si>
  <si>
    <t>PLACA DE OBRA</t>
  </si>
  <si>
    <t>9.3</t>
  </si>
  <si>
    <t>9.4</t>
  </si>
  <si>
    <t>11.1</t>
  </si>
  <si>
    <t>11.2</t>
  </si>
  <si>
    <t>120 DIAS</t>
  </si>
  <si>
    <t>4º MÊS</t>
  </si>
  <si>
    <t>C35.25.35.15.020</t>
  </si>
  <si>
    <t>12.2</t>
  </si>
  <si>
    <t>PLACA "SAÍDA"  DE EMERGÊNCIA ALIMENTAÇÃO - AUTÔNOMO</t>
  </si>
  <si>
    <t>ILUMINAÇÃO EMERGÊNCIA TIPO HALÓGENA 2x55W ALIMENTAÇÃO - BLOCO  AUTÔNIMO</t>
  </si>
  <si>
    <t>FAZER ESTRADO DE MADEIRA PARA CASA DE GÁS</t>
  </si>
  <si>
    <t>FURO DE VENTILAÇÃO PERMANENTE E TELA NA COZINHA</t>
  </si>
  <si>
    <t>10.3</t>
  </si>
  <si>
    <t>10.4</t>
  </si>
  <si>
    <t>10.5</t>
  </si>
  <si>
    <t>PINTURA</t>
  </si>
  <si>
    <t>INFRAESTRUTURA</t>
  </si>
  <si>
    <t>SUPRAESTRUTURA</t>
  </si>
  <si>
    <t>PAREDES E PAINEIS</t>
  </si>
  <si>
    <t>2.2</t>
  </si>
  <si>
    <t>2.3</t>
  </si>
  <si>
    <t>2.5</t>
  </si>
  <si>
    <t>4.1</t>
  </si>
  <si>
    <t>6.1</t>
  </si>
  <si>
    <t>7.3</t>
  </si>
  <si>
    <t>12.3</t>
  </si>
  <si>
    <t>14.1</t>
  </si>
  <si>
    <t>DEMOLIÇÃO DE ALVENARIA</t>
  </si>
  <si>
    <t>PAVIMENTAÇÕES INTERNAS</t>
  </si>
  <si>
    <t>REMOÇÃO DE PISO CERAMICO</t>
  </si>
  <si>
    <t>REMOÇÃO DE PISO CERAMICO DAS PAREDES INTERNAS</t>
  </si>
  <si>
    <t>REMOÇÃO DE BEIRAL</t>
  </si>
  <si>
    <t>REMOÇÃO DE CANTEIRO COM ARVORE</t>
  </si>
  <si>
    <t>FIO DE COBRE DE 2,5mm²</t>
  </si>
  <si>
    <t>ELETRODUTO RIGIDO APARENTE 25mm</t>
  </si>
  <si>
    <t>ARRANDELA TIPO TARTARUGA BRANCA</t>
  </si>
  <si>
    <t>INTERRUPTOR PARALELO DUAS TECLAS SIMPLES</t>
  </si>
  <si>
    <t xml:space="preserve">TOMADA DE EMBUTIR </t>
  </si>
  <si>
    <t>LUMINARIA FLUORECENTE</t>
  </si>
  <si>
    <t>PAVIMENTAÇÃO EXTERNA</t>
  </si>
  <si>
    <t>EXECUÇÃO DE PASSEIO EM PAVER 6CM COM BASE DE BRITA</t>
  </si>
  <si>
    <t>PERFIL U DOBRADO 50X25MM CHAPA DE AÇO ESP 2MM (1,38 KG/ML)</t>
  </si>
  <si>
    <t>FUNDAÇÕES (SAPATAS 0,8X0,8X0,40 EM CONCRETO ARMADO, INCLUSO ESCAVAÇÃO E REATERRO)</t>
  </si>
  <si>
    <t>FUROS DE TRADO NAS SAPATAS DN25CM 4,0M CADA, EM CONCRETO ARMADO, INCLUSO ESCAVAÇÃO E REATERRO)</t>
  </si>
  <si>
    <t>VIGA BALDRAME (ESTRUTURA METÁLICA) (0,15X0,40X10M)</t>
  </si>
  <si>
    <t>PAREDE DE TIJOLO 6 FUROS PARA PLATIBANDA</t>
  </si>
  <si>
    <t>LIMPEZA DAS LAJES EM BALANÇO</t>
  </si>
  <si>
    <t>LIMPEZA FINAL DA OBRA</t>
  </si>
  <si>
    <t>REVESTIMENTO CERÂMICO ASSENTADO NO CHÃO (45X45CM) PEI V</t>
  </si>
  <si>
    <t>REVESTIMENTO CERÂMICO ASSENTADO NAS PAREDES EXTERNAS</t>
  </si>
  <si>
    <t>APLICAÇÃO DE MASSA CORRIDA (PAREDES INTERNAS)</t>
  </si>
  <si>
    <t>ESTRUTURA METÁLICA COM TESOURAS UMA ÁGUA</t>
  </si>
  <si>
    <t>MONTAGEM DA ESTRUTURA METÁLICA</t>
  </si>
  <si>
    <t>TELHA SANDUICHE PRÉ-PINTADA 01 FACE COM ENCHIMENTO EM POLIURETANO DE 35mm, LARGURA DE 1000mm E ESPESSURA DE 0,5mm</t>
  </si>
  <si>
    <t>FORRO DE PVC</t>
  </si>
  <si>
    <t>C35.25.10.10.005</t>
  </si>
  <si>
    <t>74077/002</t>
  </si>
  <si>
    <t>C35.25.10.05.005</t>
  </si>
  <si>
    <t>C35.30.15.20.001</t>
  </si>
  <si>
    <t>C10.32.10.05.005</t>
  </si>
  <si>
    <t>C10.32.05.20.010</t>
  </si>
  <si>
    <t>C10.56.10.05.005</t>
  </si>
  <si>
    <t>JANELA FIXA DE VIDRO LAMINADO 8mm</t>
  </si>
  <si>
    <t>PORTA DE CORRER COM VIDRO LAMINADO 8mm (6 FOLHAS)</t>
  </si>
  <si>
    <t xml:space="preserve">JANELA DE CORRER COM VIDRO LAMINADO 8mm (4 FOLHAS SOLARIO) </t>
  </si>
  <si>
    <t>JANELA FIXA DE VIDRO LAMINADO 8mm (SOLARIO)</t>
  </si>
  <si>
    <t>C10.76.50.10.154</t>
  </si>
  <si>
    <t>C10.76.10.51.001</t>
  </si>
  <si>
    <t>I21.05.05.30.0006</t>
  </si>
  <si>
    <t>I21.05.05.30.0415</t>
  </si>
  <si>
    <t>I21.05.10.05.0123</t>
  </si>
  <si>
    <t>I21.05.10.05.0427</t>
  </si>
  <si>
    <t>I10.99.05.15.543</t>
  </si>
  <si>
    <t>PINTURA DOS BEIRAIS COM TINTA ESMALTE SINTÉTICO</t>
  </si>
  <si>
    <t>C10.56.30.05.005</t>
  </si>
  <si>
    <t>C10.38.22.30.005</t>
  </si>
  <si>
    <t>I05.80.05.45.012</t>
  </si>
  <si>
    <t>C10.56.15.10.005</t>
  </si>
  <si>
    <t>C10.56.15.10.010</t>
  </si>
  <si>
    <t>C10.76.30.20.012</t>
  </si>
  <si>
    <t>C10.76.30.20.011</t>
  </si>
  <si>
    <t>C10.84.40.05.015</t>
  </si>
  <si>
    <t>C10.96.05.05.015</t>
  </si>
  <si>
    <t>7.4</t>
  </si>
  <si>
    <t>10.6</t>
  </si>
  <si>
    <t>11.5</t>
  </si>
  <si>
    <t>11.6</t>
  </si>
  <si>
    <t>13.3</t>
  </si>
  <si>
    <t>13.4</t>
  </si>
  <si>
    <t>13.5</t>
  </si>
  <si>
    <t>13.6</t>
  </si>
  <si>
    <t>15.1</t>
  </si>
  <si>
    <t>PINTURA COM TINTA ACRÍLICA SEMI-BRILHO (COR A DEFINIR) (TETO)</t>
  </si>
  <si>
    <t>74067/001</t>
  </si>
  <si>
    <t>C10.68.20.15.025 + 20%</t>
  </si>
  <si>
    <t>C25.16.10.10.005 + 30%</t>
  </si>
  <si>
    <t>C10.56.25.05.005</t>
  </si>
  <si>
    <t>PINTURA COM VERNIZ ACRÍLICO 2 DEMÃOS PAREDES COM TIJOLO APARENTE</t>
  </si>
  <si>
    <t>12.4</t>
  </si>
  <si>
    <t>PINTURA DAS PORTAS INTERNAS COM ESMALTE SINTÉTICO DUAS DEMÃOS</t>
  </si>
  <si>
    <t>DESMONTE DA COBERTURA</t>
  </si>
  <si>
    <t>C20.05.05.05.005</t>
  </si>
  <si>
    <t>C20.05.05.10.010</t>
  </si>
  <si>
    <t>DESMONTE DE TELHA CERÂMICA</t>
  </si>
  <si>
    <t>ESTRUTURA METALICA EM TESOURAS OU TRELICAS, VAO LIVRE DE 15M, FORNECIMENTO E MONTAGEM, NAO SENDO CONSIDERADOS OS FECHAMENTOS METALICOS, AS COLUNAS, OS SERVICOS GERAIS EM ALVENARIA E CONCRETO, AS TELHAS DE COBERTURA E A PINTURA DE ACABAMENTO</t>
  </si>
  <si>
    <t>C10.36.20.12.010</t>
  </si>
  <si>
    <t>C10.36.30.15.015</t>
  </si>
  <si>
    <t>PAREDES E REVESTIMENTO</t>
  </si>
  <si>
    <t>PAREDE DE TIJOLO 6 FUROS</t>
  </si>
  <si>
    <t xml:space="preserve">CHAPISCO </t>
  </si>
  <si>
    <t>Rua Itapema - Bairro Quintino</t>
  </si>
  <si>
    <t>C10.36.22.15.045</t>
  </si>
  <si>
    <t>4.2</t>
  </si>
  <si>
    <t>ORÇAMENTO ESTIMATIVO</t>
  </si>
  <si>
    <t>C10.36.22.05.005</t>
  </si>
  <si>
    <t>CALHA DE ALUMÍNIO (ESPESSURA: 0,7 mm / DESENVOLVIMENTO: 70 cm) - COLOCADA</t>
  </si>
  <si>
    <t xml:space="preserve">PILARES DE CONCRETO ARMADO (0,15X0,25X0,50) (ESTRUTURA METÁLICA) </t>
  </si>
  <si>
    <t>m</t>
  </si>
  <si>
    <t xml:space="preserve">TELHA TRAPEZOIDAL DE ALUMÍNIO ESP: 0,5mm, PINTADA OU ENVERNIZADA 2 FACES </t>
  </si>
  <si>
    <t xml:space="preserve"> JOELHO 90 GRAUS, PVC, SERIE R, ÁGUA PLUVIAL, DN 100 MM, JUNTA ELÁSTICA, FORNECIDO E INSTALADO EM CONDUTORES VERTICAIS DE ÁGUAS PLUVIAIS</t>
  </si>
  <si>
    <t>TUBO PVC, SÉRIE R, ÁGUA PLUVIAL, DN 100 MM, FORNECIDO E INSTALADO EM CONDUTORES VERTICAIS DE ÁGUAS PLUVIAIS</t>
  </si>
  <si>
    <t>REMOCAO DE CALHAS E CONDUTORES DE AGUAS PLUVIAIS</t>
  </si>
  <si>
    <t>C10.56.05.10.010</t>
  </si>
  <si>
    <t>CANTONEIRA FERRO GALVANIZADO DE ABAS IGUAIS, 1 1/2" X 1/4" (L X E), 3,40 KG/M</t>
  </si>
  <si>
    <t>CHAPA DE POLICARBONATO ESP.:10,0mm - 2,10x5,80m - INCLUSIVE MONTAGEM E ACESSÓRIOS (ALVEOLAR FUME) (PERGOLADO)</t>
  </si>
  <si>
    <t>DRENAGEM PLUVIAL</t>
  </si>
  <si>
    <t>C15.05.05.10.005</t>
  </si>
  <si>
    <t>C10.36.05.06.005</t>
  </si>
  <si>
    <t>fibrocimento ou metálica, vão até 10 metros</t>
  </si>
  <si>
    <t>DESMONTE DE ESTRUTURA DE COBERTURA EM MADEIRA</t>
  </si>
  <si>
    <t>C20.05.05.20.015</t>
  </si>
  <si>
    <t>C10.36.22.15.017</t>
  </si>
  <si>
    <t>C10.08.05.15.015</t>
  </si>
  <si>
    <t>C10.16.05.05.025</t>
  </si>
  <si>
    <t>5.3</t>
  </si>
  <si>
    <t>5.4</t>
  </si>
  <si>
    <t>5.5</t>
  </si>
  <si>
    <t>5.6</t>
  </si>
  <si>
    <t>5.7</t>
  </si>
  <si>
    <t>5.8</t>
  </si>
  <si>
    <t>5.9</t>
  </si>
  <si>
    <t>6.2</t>
  </si>
  <si>
    <t>7.1</t>
  </si>
  <si>
    <t>7.2</t>
  </si>
  <si>
    <t>6.3</t>
  </si>
  <si>
    <t>6.4</t>
  </si>
  <si>
    <t>C10.56.05.10.025</t>
  </si>
  <si>
    <t>C10.56.30.05.010</t>
  </si>
  <si>
    <t>1.5</t>
  </si>
  <si>
    <t>FIXAÇÃO DE TUBOS HORIZONTAIS DE PVC, CPVC OU COBRE DIÂMETROS MAIORES QUE 75 MM COM ABRAÇADEIRA METÁLICA RÍGIDA TIPO D 3", FIXADA EM PERFILADO EM LAJE</t>
  </si>
  <si>
    <t>6.5</t>
  </si>
  <si>
    <t>6.6</t>
  </si>
  <si>
    <t>6.7</t>
  </si>
  <si>
    <t>TAPUME DE CHAPA COMPENSADA VERMELHA RESINADA (ESP:10,00 MM) ALTURA H:2,20M</t>
  </si>
  <si>
    <t>DESMONTE DE FORRO DE LAMBRI EM MADEIRA</t>
  </si>
  <si>
    <t xml:space="preserve">
REPAROS EM ESTRUTURA DE MADEIRA APOIADA EM LAJE OU ALVENARIA,CONSIDERAR NO QUANTITATIVO ÁREA TOTAL DA ESTRUTURA (REPARO EM 20%DA ÁREA EFETIVA)
</t>
  </si>
  <si>
    <t>PAREDE DE TIJOLO 6 FUROS ALVENARIA ESP.: 9CM (FECHAMENTO EM ALVENARIA)</t>
  </si>
  <si>
    <t>RUFO DE ALUMÍNIO E=0,7MM COM DESENVOLVIMENTO DE 60CM COM DOBRAS (ACOMPANHANDO ONDULAÇÃO DA TELHA SANDUÍCHE)</t>
  </si>
  <si>
    <t>RUFO DE ALUMÍNIO E=0,7MM COM DESENVOLVIMENTO DE 60CM COM DOBRAS</t>
  </si>
  <si>
    <t>TELHA SANDUÍCHE PINTADA 02 FACES NA COR GELO COM ENCHIMENTO EM POLIURETANO DE 30MM, LARGURA DE 1030MM E ESPESSURA DE 0,5MM</t>
  </si>
  <si>
    <t>FUNDO PREPARADOR DE PAREDES A BASE DE SILICATOS 2 DEMÃOS, RENDIMENTO 0,5 LITROS/M2 (FECHAMENTO EM ALVENARIA)</t>
  </si>
  <si>
    <t>PINTURA COM TINTA ACRÍLICA SEMI-BRILHO (COR A DEFINIR) (FECHAMENTO EM ALVENARIA)</t>
  </si>
  <si>
    <t>FUNDO PROMOTOR DE ADERÊNCIA EM PRIMER ANTI-CORROSIVO PARA SUPERFÍCIE METÁLICA (ESTRUTURA METÁLICA)</t>
  </si>
  <si>
    <t>TINTA ESMALTE SINTÉTICO BRILHANTE OU SEMI-BRILHO P/ METAIS 2 DEMÃOS, RENDIMENTO 0,11 LITROS/M2 (ESTRUTURA METÁLICA)</t>
  </si>
  <si>
    <t>PINTURA EM VERNIZ SINTETICO BRILHANTE EM MADEIRA, TRES DEMAOS (ATÉ COBRIMENTO PERFEITO)</t>
  </si>
  <si>
    <t>FUNDO PREPARADOR DE PAREDES A BASE DE SILICATOS 2 DEMÃOS, RENDIMENTO 0,5 LITROS/M2 (PINTURA NA LAJE)</t>
  </si>
  <si>
    <t>PINTURA COM TINTA ACRÍLICA SEMI-BRILHO (COR A DEFINIR) (PINTURA NA LAJE)</t>
  </si>
  <si>
    <t>CARGA MECANIZADA EM CAÇAMBA DE RESÍDUOS E ENTULHOS DE OBRA, INCLUSO TRANSPORTE E DESTINAÇÃO DE RESÍDUOS</t>
  </si>
  <si>
    <t>ESTRUTURA EM MADEIRA DE ITAÚBA P/ COBERTURA EM TELHA DE FIBROCIMENTO OU METÁLICA, VÃO ATÉ 10 METROS</t>
  </si>
  <si>
    <t>LOCAÇÃO DA OBRA</t>
  </si>
  <si>
    <t>NEI SONHO DE CRIANÇA</t>
  </si>
  <si>
    <t>RETIRADA DE APARELHOS DE ILUMINACAO C/ REAPROVEITAMENTO DE LAMPADAS</t>
  </si>
  <si>
    <t>C10.48.05.10.005</t>
  </si>
  <si>
    <t>EMBOÇO P/ PAREDE, TRAÇO: 1:2:9, CIMENTO, CAL E AREIA - ESP.: 20,0MM (FECHAMENTO EM ALVENARIA)</t>
  </si>
  <si>
    <t>CUMEEIRA TIPO SHED PARA TELHA DE FIBROCIMENTO ONDULADA, INCLUSO JUNTAS DE VEDACAO E ACESSORIOS DE FIXACAO</t>
  </si>
  <si>
    <t>74045/002</t>
  </si>
  <si>
    <t>2.6</t>
  </si>
  <si>
    <t>5.10</t>
  </si>
  <si>
    <t>VENTILADOR DE TETO COM TRÊS PAS</t>
  </si>
  <si>
    <t>LUMINARIA TIPO CALHA, DE SOBREPOR, COM REATOR DE PARTIDA RAPIDA E LAMPADA FLUORESCENTE 2X40W, COMPLETA, FORNECIMENTO E INSTALACAO</t>
  </si>
  <si>
    <t>5.11</t>
  </si>
  <si>
    <t>FUNDO PREPARADOR DE PAREDES A BASE DE SILICATOS 2 DEMÃOS, RENDIMENTO 0,5 LITROS/M2 (PAREDES INTERNAS, EXTERNAS, PILARES, LAJE E FECHAMENTOS)</t>
  </si>
  <si>
    <t>PINTURA COM TINTA ACRÍLICA SEMI-BRILHO (COR A DEFINIR) (PAREDES INTERNAS, EXTERNAS, PILARES, LAJE E FECHAMENTOS)</t>
  </si>
  <si>
    <t>ÁREA TOTAL:  371,09m²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</si>
</sst>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[$-416]dddd\,\ d&quot; de &quot;mmmm&quot; de &quot;yyyy"/>
    <numFmt numFmtId="179" formatCode="_(* #,##0.0_);_(* \(#,##0.0\);_(* &quot;-&quot;??_);_(@_)"/>
    <numFmt numFmtId="180" formatCode="_(* #,##0.000_);_(* \(#,##0.000\);_(* &quot;-&quot;??_);_(@_)"/>
    <numFmt numFmtId="181" formatCode="&quot;R$&quot;\ #,##0.00"/>
    <numFmt numFmtId="182" formatCode="_(* #,##0.0000_);_(* \(#,##0.0000\);_(* &quot;-&quot;??_);_(@_)"/>
    <numFmt numFmtId="183" formatCode="&quot;R$ &quot;#,##0.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9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2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173" fontId="5" fillId="0" borderId="11" xfId="0" applyNumberFormat="1" applyFont="1" applyFill="1" applyBorder="1" applyAlignment="1">
      <alignment horizontal="center"/>
    </xf>
    <xf numFmtId="171" fontId="4" fillId="0" borderId="0" xfId="63" applyFont="1" applyBorder="1" applyAlignment="1">
      <alignment horizontal="center"/>
    </xf>
    <xf numFmtId="171" fontId="4" fillId="0" borderId="0" xfId="63" applyFont="1" applyFill="1" applyBorder="1" applyAlignment="1">
      <alignment/>
    </xf>
    <xf numFmtId="171" fontId="4" fillId="0" borderId="0" xfId="63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9" applyFont="1" applyBorder="1" applyAlignment="1">
      <alignment/>
    </xf>
    <xf numFmtId="0" fontId="5" fillId="0" borderId="12" xfId="0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center"/>
    </xf>
    <xf numFmtId="171" fontId="8" fillId="0" borderId="0" xfId="63" applyFont="1" applyBorder="1" applyAlignment="1">
      <alignment/>
    </xf>
    <xf numFmtId="171" fontId="4" fillId="0" borderId="0" xfId="63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8" fillId="0" borderId="0" xfId="63" applyFont="1" applyFill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4" fillId="0" borderId="10" xfId="63" applyFont="1" applyBorder="1" applyAlignment="1">
      <alignment horizontal="center"/>
    </xf>
    <xf numFmtId="9" fontId="5" fillId="0" borderId="12" xfId="52" applyFont="1" applyFill="1" applyBorder="1" applyAlignment="1">
      <alignment horizontal="center"/>
    </xf>
    <xf numFmtId="9" fontId="4" fillId="0" borderId="10" xfId="52" applyFont="1" applyBorder="1" applyAlignment="1">
      <alignment horizontal="center"/>
    </xf>
    <xf numFmtId="9" fontId="4" fillId="0" borderId="0" xfId="52" applyFont="1" applyBorder="1" applyAlignment="1">
      <alignment horizontal="center"/>
    </xf>
    <xf numFmtId="9" fontId="0" fillId="0" borderId="0" xfId="52" applyFont="1" applyBorder="1" applyAlignment="1">
      <alignment horizontal="center"/>
    </xf>
    <xf numFmtId="9" fontId="0" fillId="0" borderId="0" xfId="52" applyFont="1" applyAlignment="1">
      <alignment horizontal="center"/>
    </xf>
    <xf numFmtId="9" fontId="2" fillId="0" borderId="0" xfId="52" applyFont="1" applyAlignment="1">
      <alignment horizontal="center"/>
    </xf>
    <xf numFmtId="9" fontId="4" fillId="0" borderId="0" xfId="52" applyFont="1" applyFill="1" applyBorder="1" applyAlignment="1">
      <alignment horizontal="center"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14" xfId="49" applyFont="1" applyBorder="1" applyAlignment="1">
      <alignment/>
    </xf>
    <xf numFmtId="172" fontId="4" fillId="0" borderId="15" xfId="49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9" fontId="2" fillId="0" borderId="17" xfId="52" applyFont="1" applyBorder="1" applyAlignment="1">
      <alignment horizontal="center"/>
    </xf>
    <xf numFmtId="0" fontId="0" fillId="0" borderId="18" xfId="0" applyFont="1" applyBorder="1" applyAlignment="1">
      <alignment/>
    </xf>
    <xf numFmtId="172" fontId="3" fillId="0" borderId="15" xfId="49" applyFont="1" applyBorder="1" applyAlignment="1">
      <alignment/>
    </xf>
    <xf numFmtId="0" fontId="11" fillId="0" borderId="0" xfId="0" applyFont="1" applyAlignment="1">
      <alignment/>
    </xf>
    <xf numFmtId="171" fontId="4" fillId="0" borderId="10" xfId="63" applyFont="1" applyBorder="1" applyAlignment="1">
      <alignment/>
    </xf>
    <xf numFmtId="9" fontId="4" fillId="0" borderId="10" xfId="52" applyFont="1" applyBorder="1" applyAlignment="1">
      <alignment/>
    </xf>
    <xf numFmtId="0" fontId="6" fillId="0" borderId="10" xfId="0" applyFont="1" applyBorder="1" applyAlignment="1">
      <alignment/>
    </xf>
    <xf numFmtId="9" fontId="0" fillId="0" borderId="15" xfId="52" applyFont="1" applyBorder="1" applyAlignment="1">
      <alignment horizontal="center"/>
    </xf>
    <xf numFmtId="9" fontId="8" fillId="0" borderId="0" xfId="52" applyFont="1" applyFill="1" applyBorder="1" applyAlignment="1">
      <alignment horizontal="center"/>
    </xf>
    <xf numFmtId="9" fontId="8" fillId="0" borderId="0" xfId="52" applyFont="1" applyBorder="1" applyAlignment="1">
      <alignment horizontal="center"/>
    </xf>
    <xf numFmtId="9" fontId="0" fillId="0" borderId="15" xfId="52" applyFont="1" applyBorder="1" applyAlignment="1">
      <alignment horizontal="center"/>
    </xf>
    <xf numFmtId="9" fontId="2" fillId="0" borderId="15" xfId="52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3" applyFont="1" applyFill="1" applyBorder="1" applyAlignment="1">
      <alignment horizontal="center"/>
    </xf>
    <xf numFmtId="9" fontId="4" fillId="33" borderId="10" xfId="52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72" fontId="8" fillId="0" borderId="20" xfId="49" applyFont="1" applyBorder="1" applyAlignment="1">
      <alignment/>
    </xf>
    <xf numFmtId="172" fontId="9" fillId="0" borderId="17" xfId="49" applyFont="1" applyBorder="1" applyAlignment="1">
      <alignment/>
    </xf>
    <xf numFmtId="172" fontId="4" fillId="0" borderId="17" xfId="49" applyFont="1" applyBorder="1" applyAlignment="1">
      <alignment/>
    </xf>
    <xf numFmtId="172" fontId="5" fillId="0" borderId="17" xfId="49" applyFont="1" applyBorder="1" applyAlignment="1">
      <alignment/>
    </xf>
    <xf numFmtId="0" fontId="0" fillId="0" borderId="17" xfId="0" applyFont="1" applyBorder="1" applyAlignment="1">
      <alignment/>
    </xf>
    <xf numFmtId="9" fontId="0" fillId="0" borderId="17" xfId="52" applyFont="1" applyBorder="1" applyAlignment="1">
      <alignment horizontal="center"/>
    </xf>
    <xf numFmtId="9" fontId="0" fillId="0" borderId="17" xfId="52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13" fillId="0" borderId="0" xfId="63" applyFont="1" applyBorder="1" applyAlignment="1">
      <alignment horizontal="left"/>
    </xf>
    <xf numFmtId="0" fontId="15" fillId="0" borderId="21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2" fontId="3" fillId="33" borderId="10" xfId="49" applyFont="1" applyFill="1" applyBorder="1" applyAlignment="1">
      <alignment/>
    </xf>
    <xf numFmtId="9" fontId="3" fillId="33" borderId="10" xfId="52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justify" vertical="justify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1" fontId="0" fillId="0" borderId="0" xfId="63" applyFont="1" applyFill="1" applyAlignment="1">
      <alignment/>
    </xf>
    <xf numFmtId="171" fontId="0" fillId="0" borderId="0" xfId="63" applyFont="1" applyFill="1" applyBorder="1" applyAlignment="1">
      <alignment/>
    </xf>
    <xf numFmtId="171" fontId="16" fillId="0" borderId="0" xfId="63" applyFont="1" applyFill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18" fillId="0" borderId="0" xfId="0" applyNumberFormat="1" applyFont="1" applyBorder="1" applyAlignment="1">
      <alignment horizontal="left"/>
    </xf>
    <xf numFmtId="0" fontId="10" fillId="0" borderId="0" xfId="63" applyNumberFormat="1" applyFont="1" applyBorder="1" applyAlignment="1">
      <alignment horizontal="left"/>
    </xf>
    <xf numFmtId="171" fontId="10" fillId="0" borderId="0" xfId="63" applyNumberFormat="1" applyFont="1" applyBorder="1" applyAlignment="1">
      <alignment horizontal="left"/>
    </xf>
    <xf numFmtId="171" fontId="13" fillId="0" borderId="0" xfId="63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1" fontId="13" fillId="0" borderId="0" xfId="63" applyNumberFormat="1" applyFont="1" applyBorder="1" applyAlignment="1">
      <alignment horizontal="left"/>
    </xf>
    <xf numFmtId="171" fontId="16" fillId="0" borderId="0" xfId="63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right" vertical="justify"/>
    </xf>
    <xf numFmtId="171" fontId="13" fillId="0" borderId="0" xfId="0" applyNumberFormat="1" applyFont="1" applyFill="1" applyBorder="1" applyAlignment="1">
      <alignment horizontal="left"/>
    </xf>
    <xf numFmtId="171" fontId="1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1" fontId="16" fillId="0" borderId="0" xfId="63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6" fillId="34" borderId="0" xfId="0" applyFont="1" applyFill="1" applyAlignment="1">
      <alignment horizontal="left"/>
    </xf>
    <xf numFmtId="0" fontId="4" fillId="0" borderId="24" xfId="49" applyNumberFormat="1" applyFont="1" applyFill="1" applyBorder="1" applyAlignment="1">
      <alignment horizontal="center"/>
    </xf>
    <xf numFmtId="172" fontId="4" fillId="0" borderId="24" xfId="49" applyFont="1" applyFill="1" applyBorder="1" applyAlignment="1">
      <alignment/>
    </xf>
    <xf numFmtId="172" fontId="4" fillId="0" borderId="24" xfId="49" applyFont="1" applyBorder="1" applyAlignment="1">
      <alignment/>
    </xf>
    <xf numFmtId="10" fontId="4" fillId="0" borderId="24" xfId="52" applyNumberFormat="1" applyFont="1" applyBorder="1" applyAlignment="1">
      <alignment horizontal="right"/>
    </xf>
    <xf numFmtId="171" fontId="4" fillId="0" borderId="24" xfId="63" applyFont="1" applyBorder="1" applyAlignment="1">
      <alignment horizontal="center"/>
    </xf>
    <xf numFmtId="9" fontId="4" fillId="0" borderId="24" xfId="52" applyFont="1" applyBorder="1" applyAlignment="1">
      <alignment horizontal="center"/>
    </xf>
    <xf numFmtId="171" fontId="10" fillId="0" borderId="24" xfId="0" applyNumberFormat="1" applyFont="1" applyBorder="1" applyAlignment="1">
      <alignment/>
    </xf>
    <xf numFmtId="9" fontId="10" fillId="0" borderId="24" xfId="0" applyNumberFormat="1" applyFont="1" applyBorder="1" applyAlignment="1">
      <alignment/>
    </xf>
    <xf numFmtId="0" fontId="4" fillId="0" borderId="10" xfId="49" applyNumberFormat="1" applyFont="1" applyBorder="1" applyAlignment="1">
      <alignment horizontal="center"/>
    </xf>
    <xf numFmtId="172" fontId="4" fillId="0" borderId="10" xfId="49" applyFont="1" applyBorder="1" applyAlignment="1">
      <alignment/>
    </xf>
    <xf numFmtId="10" fontId="4" fillId="0" borderId="10" xfId="52" applyNumberFormat="1" applyFont="1" applyBorder="1" applyAlignment="1">
      <alignment horizontal="right"/>
    </xf>
    <xf numFmtId="171" fontId="10" fillId="0" borderId="10" xfId="0" applyNumberFormat="1" applyFont="1" applyBorder="1" applyAlignment="1">
      <alignment/>
    </xf>
    <xf numFmtId="9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0" fontId="13" fillId="0" borderId="0" xfId="63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justify" vertical="justify"/>
    </xf>
    <xf numFmtId="0" fontId="16" fillId="0" borderId="0" xfId="0" applyFont="1" applyFill="1" applyBorder="1" applyAlignment="1">
      <alignment horizontal="justify" vertical="justify"/>
    </xf>
    <xf numFmtId="0" fontId="16" fillId="0" borderId="0" xfId="0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justify"/>
    </xf>
    <xf numFmtId="0" fontId="16" fillId="0" borderId="0" xfId="0" applyFont="1" applyFill="1" applyBorder="1" applyAlignment="1">
      <alignment horizontal="justify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1" fontId="6" fillId="0" borderId="0" xfId="63" applyFont="1" applyFill="1" applyBorder="1" applyAlignment="1">
      <alignment horizontal="center"/>
    </xf>
    <xf numFmtId="2" fontId="13" fillId="0" borderId="0" xfId="63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0" fontId="0" fillId="0" borderId="0" xfId="63" applyNumberFormat="1" applyFont="1" applyFill="1" applyAlignment="1">
      <alignment horizontal="center"/>
    </xf>
    <xf numFmtId="170" fontId="0" fillId="0" borderId="0" xfId="63" applyNumberFormat="1" applyFont="1" applyAlignment="1">
      <alignment/>
    </xf>
    <xf numFmtId="170" fontId="0" fillId="0" borderId="0" xfId="0" applyNumberFormat="1" applyAlignment="1">
      <alignment horizontal="center"/>
    </xf>
    <xf numFmtId="170" fontId="16" fillId="0" borderId="0" xfId="63" applyNumberFormat="1" applyFont="1" applyFill="1" applyBorder="1" applyAlignment="1">
      <alignment horizontal="center"/>
    </xf>
    <xf numFmtId="170" fontId="16" fillId="0" borderId="0" xfId="63" applyNumberFormat="1" applyFont="1" applyBorder="1" applyAlignment="1">
      <alignment horizontal="left"/>
    </xf>
    <xf numFmtId="170" fontId="16" fillId="0" borderId="0" xfId="63" applyNumberFormat="1" applyFont="1" applyBorder="1" applyAlignment="1">
      <alignment horizontal="right"/>
    </xf>
    <xf numFmtId="170" fontId="15" fillId="0" borderId="10" xfId="63" applyNumberFormat="1" applyFont="1" applyFill="1" applyBorder="1" applyAlignment="1">
      <alignment horizontal="center"/>
    </xf>
    <xf numFmtId="170" fontId="15" fillId="0" borderId="10" xfId="0" applyNumberFormat="1" applyFont="1" applyBorder="1" applyAlignment="1">
      <alignment horizontal="center"/>
    </xf>
    <xf numFmtId="170" fontId="10" fillId="0" borderId="19" xfId="63" applyNumberFormat="1" applyFont="1" applyFill="1" applyBorder="1" applyAlignment="1">
      <alignment horizontal="center"/>
    </xf>
    <xf numFmtId="170" fontId="10" fillId="0" borderId="19" xfId="0" applyNumberFormat="1" applyFont="1" applyBorder="1" applyAlignment="1">
      <alignment horizontal="center"/>
    </xf>
    <xf numFmtId="170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0" borderId="0" xfId="63" applyNumberFormat="1" applyFont="1" applyFill="1" applyBorder="1" applyAlignment="1">
      <alignment horizontal="center"/>
    </xf>
    <xf numFmtId="170" fontId="0" fillId="0" borderId="0" xfId="63" applyNumberFormat="1" applyFont="1" applyBorder="1" applyAlignment="1">
      <alignment/>
    </xf>
    <xf numFmtId="170" fontId="6" fillId="0" borderId="0" xfId="63" applyNumberFormat="1" applyFont="1" applyFill="1" applyBorder="1" applyAlignment="1">
      <alignment/>
    </xf>
    <xf numFmtId="170" fontId="6" fillId="0" borderId="0" xfId="63" applyNumberFormat="1" applyFont="1" applyBorder="1" applyAlignment="1">
      <alignment/>
    </xf>
    <xf numFmtId="170" fontId="13" fillId="0" borderId="0" xfId="63" applyNumberFormat="1" applyFont="1" applyFill="1" applyBorder="1" applyAlignment="1">
      <alignment/>
    </xf>
    <xf numFmtId="170" fontId="13" fillId="0" borderId="0" xfId="63" applyNumberFormat="1" applyFont="1" applyBorder="1" applyAlignment="1">
      <alignment horizontal="center"/>
    </xf>
    <xf numFmtId="170" fontId="13" fillId="0" borderId="0" xfId="63" applyNumberFormat="1" applyFont="1" applyBorder="1" applyAlignment="1">
      <alignment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170" fontId="16" fillId="0" borderId="0" xfId="63" applyNumberFormat="1" applyFont="1" applyBorder="1" applyAlignment="1">
      <alignment/>
    </xf>
    <xf numFmtId="170" fontId="13" fillId="0" borderId="0" xfId="0" applyNumberFormat="1" applyFont="1" applyBorder="1" applyAlignment="1">
      <alignment horizontal="center"/>
    </xf>
    <xf numFmtId="170" fontId="16" fillId="0" borderId="0" xfId="0" applyNumberFormat="1" applyFont="1" applyBorder="1" applyAlignment="1">
      <alignment horizontal="center"/>
    </xf>
    <xf numFmtId="170" fontId="13" fillId="0" borderId="0" xfId="63" applyNumberFormat="1" applyFont="1" applyFill="1" applyBorder="1" applyAlignment="1">
      <alignment horizontal="center"/>
    </xf>
    <xf numFmtId="170" fontId="16" fillId="0" borderId="0" xfId="63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 horizontal="center" wrapText="1"/>
    </xf>
    <xf numFmtId="170" fontId="13" fillId="0" borderId="0" xfId="0" applyNumberFormat="1" applyFont="1" applyBorder="1" applyAlignment="1">
      <alignment horizontal="center" wrapText="1"/>
    </xf>
    <xf numFmtId="170" fontId="16" fillId="0" borderId="0" xfId="63" applyNumberFormat="1" applyFont="1" applyFill="1" applyBorder="1" applyAlignment="1">
      <alignment horizontal="right"/>
    </xf>
    <xf numFmtId="170" fontId="16" fillId="0" borderId="0" xfId="0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right"/>
    </xf>
    <xf numFmtId="170" fontId="1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justify"/>
    </xf>
    <xf numFmtId="0" fontId="13" fillId="0" borderId="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right" vertical="justify"/>
    </xf>
    <xf numFmtId="170" fontId="13" fillId="0" borderId="0" xfId="63" applyNumberFormat="1" applyFont="1" applyFill="1" applyBorder="1" applyAlignment="1">
      <alignment horizontal="left"/>
    </xf>
    <xf numFmtId="171" fontId="10" fillId="0" borderId="10" xfId="63" applyFont="1" applyFill="1" applyBorder="1" applyAlignment="1">
      <alignment horizontal="right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justify" vertical="justify"/>
    </xf>
    <xf numFmtId="0" fontId="10" fillId="0" borderId="22" xfId="0" applyFont="1" applyBorder="1" applyAlignment="1">
      <alignment horizontal="justify"/>
    </xf>
    <xf numFmtId="0" fontId="10" fillId="0" borderId="14" xfId="0" applyFont="1" applyBorder="1" applyAlignment="1">
      <alignment horizontal="justify" vertical="justify"/>
    </xf>
    <xf numFmtId="0" fontId="10" fillId="0" borderId="22" xfId="0" applyFont="1" applyFill="1" applyBorder="1" applyAlignment="1">
      <alignment horizontal="left" vertical="justify"/>
    </xf>
    <xf numFmtId="0" fontId="0" fillId="0" borderId="1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5" xfId="63" applyNumberFormat="1" applyFont="1" applyFill="1" applyBorder="1" applyAlignment="1">
      <alignment/>
    </xf>
    <xf numFmtId="0" fontId="0" fillId="0" borderId="15" xfId="63" applyNumberFormat="1" applyFont="1" applyFill="1" applyBorder="1" applyAlignment="1">
      <alignment horizontal="center"/>
    </xf>
    <xf numFmtId="0" fontId="0" fillId="0" borderId="15" xfId="63" applyNumberFormat="1" applyFont="1" applyBorder="1" applyAlignment="1">
      <alignment/>
    </xf>
    <xf numFmtId="0" fontId="0" fillId="0" borderId="15" xfId="63" applyNumberFormat="1" applyFont="1" applyBorder="1" applyAlignment="1">
      <alignment horizontal="right"/>
    </xf>
    <xf numFmtId="0" fontId="0" fillId="0" borderId="16" xfId="52" applyNumberFormat="1" applyFont="1" applyBorder="1" applyAlignment="1">
      <alignment horizontal="left"/>
    </xf>
    <xf numFmtId="0" fontId="0" fillId="0" borderId="17" xfId="63" applyNumberFormat="1" applyFont="1" applyFill="1" applyBorder="1" applyAlignment="1">
      <alignment/>
    </xf>
    <xf numFmtId="0" fontId="0" fillId="0" borderId="17" xfId="63" applyNumberFormat="1" applyFont="1" applyFill="1" applyBorder="1" applyAlignment="1">
      <alignment horizontal="center"/>
    </xf>
    <xf numFmtId="0" fontId="0" fillId="0" borderId="17" xfId="63" applyNumberFormat="1" applyFont="1" applyBorder="1" applyAlignment="1">
      <alignment/>
    </xf>
    <xf numFmtId="0" fontId="0" fillId="0" borderId="18" xfId="0" applyNumberFormat="1" applyBorder="1" applyAlignment="1">
      <alignment horizontal="center"/>
    </xf>
    <xf numFmtId="170" fontId="0" fillId="0" borderId="0" xfId="0" applyNumberFormat="1" applyFont="1" applyFill="1" applyAlignment="1">
      <alignment horizontal="right" vertical="center"/>
    </xf>
    <xf numFmtId="0" fontId="0" fillId="19" borderId="10" xfId="0" applyFont="1" applyFill="1" applyBorder="1" applyAlignment="1">
      <alignment horizontal="right" vertical="center"/>
    </xf>
    <xf numFmtId="0" fontId="6" fillId="19" borderId="10" xfId="0" applyFont="1" applyFill="1" applyBorder="1" applyAlignment="1">
      <alignment horizontal="right" vertical="center"/>
    </xf>
    <xf numFmtId="171" fontId="10" fillId="19" borderId="10" xfId="63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170" fontId="0" fillId="0" borderId="1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0" fontId="6" fillId="19" borderId="22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left" vertical="center"/>
    </xf>
    <xf numFmtId="0" fontId="10" fillId="19" borderId="10" xfId="0" applyFont="1" applyFill="1" applyBorder="1" applyAlignment="1">
      <alignment horizontal="center" vertical="center"/>
    </xf>
    <xf numFmtId="171" fontId="10" fillId="19" borderId="10" xfId="63" applyFont="1" applyFill="1" applyBorder="1" applyAlignment="1">
      <alignment vertical="center"/>
    </xf>
    <xf numFmtId="170" fontId="10" fillId="19" borderId="10" xfId="63" applyNumberFormat="1" applyFont="1" applyFill="1" applyBorder="1" applyAlignment="1">
      <alignment horizontal="center"/>
    </xf>
    <xf numFmtId="170" fontId="10" fillId="19" borderId="10" xfId="0" applyNumberFormat="1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justify" vertical="justify"/>
    </xf>
    <xf numFmtId="0" fontId="0" fillId="19" borderId="10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6" fillId="19" borderId="20" xfId="0" applyFont="1" applyFill="1" applyBorder="1" applyAlignment="1">
      <alignment/>
    </xf>
    <xf numFmtId="0" fontId="6" fillId="19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6" fillId="19" borderId="14" xfId="0" applyFont="1" applyFill="1" applyBorder="1" applyAlignment="1">
      <alignment horizontal="justify" vertical="justify"/>
    </xf>
    <xf numFmtId="0" fontId="6" fillId="19" borderId="22" xfId="0" applyFont="1" applyFill="1" applyBorder="1" applyAlignment="1">
      <alignment horizontal="left" vertical="justify"/>
    </xf>
    <xf numFmtId="2" fontId="10" fillId="0" borderId="10" xfId="63" applyNumberFormat="1" applyFont="1" applyFill="1" applyBorder="1" applyAlignment="1">
      <alignment horizontal="right"/>
    </xf>
    <xf numFmtId="170" fontId="10" fillId="0" borderId="10" xfId="0" applyNumberFormat="1" applyFont="1" applyBorder="1" applyAlignment="1">
      <alignment horizontal="right"/>
    </xf>
    <xf numFmtId="170" fontId="11" fillId="0" borderId="10" xfId="0" applyNumberFormat="1" applyFont="1" applyBorder="1" applyAlignment="1">
      <alignment horizontal="right"/>
    </xf>
    <xf numFmtId="2" fontId="10" fillId="19" borderId="10" xfId="63" applyNumberFormat="1" applyFont="1" applyFill="1" applyBorder="1" applyAlignment="1">
      <alignment horizontal="right"/>
    </xf>
    <xf numFmtId="170" fontId="10" fillId="19" borderId="10" xfId="0" applyNumberFormat="1" applyFont="1" applyFill="1" applyBorder="1" applyAlignment="1">
      <alignment horizontal="right"/>
    </xf>
    <xf numFmtId="170" fontId="11" fillId="0" borderId="10" xfId="0" applyNumberFormat="1" applyFont="1" applyFill="1" applyBorder="1" applyAlignment="1">
      <alignment horizontal="right"/>
    </xf>
    <xf numFmtId="183" fontId="10" fillId="0" borderId="10" xfId="63" applyNumberFormat="1" applyFont="1" applyBorder="1" applyAlignment="1">
      <alignment horizontal="right"/>
    </xf>
    <xf numFmtId="171" fontId="10" fillId="19" borderId="10" xfId="63" applyFont="1" applyFill="1" applyBorder="1" applyAlignment="1">
      <alignment horizontal="right"/>
    </xf>
    <xf numFmtId="183" fontId="11" fillId="19" borderId="10" xfId="63" applyNumberFormat="1" applyFont="1" applyFill="1" applyBorder="1" applyAlignment="1">
      <alignment horizontal="right"/>
    </xf>
    <xf numFmtId="183" fontId="16" fillId="19" borderId="10" xfId="0" applyNumberFormat="1" applyFont="1" applyFill="1" applyBorder="1" applyAlignment="1">
      <alignment horizontal="right"/>
    </xf>
    <xf numFmtId="171" fontId="0" fillId="19" borderId="10" xfId="63" applyFont="1" applyFill="1" applyBorder="1" applyAlignment="1">
      <alignment horizontal="right"/>
    </xf>
    <xf numFmtId="0" fontId="6" fillId="19" borderId="10" xfId="0" applyFont="1" applyFill="1" applyBorder="1" applyAlignment="1">
      <alignment horizontal="right"/>
    </xf>
    <xf numFmtId="0" fontId="6" fillId="19" borderId="10" xfId="0" applyFont="1" applyFill="1" applyBorder="1" applyAlignment="1">
      <alignment horizontal="center"/>
    </xf>
    <xf numFmtId="0" fontId="10" fillId="0" borderId="26" xfId="0" applyFont="1" applyBorder="1" applyAlignment="1">
      <alignment horizontal="justify"/>
    </xf>
    <xf numFmtId="0" fontId="10" fillId="0" borderId="26" xfId="0" applyFont="1" applyFill="1" applyBorder="1" applyAlignment="1">
      <alignment horizontal="left" vertical="justify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171" fontId="10" fillId="0" borderId="10" xfId="63" applyFont="1" applyFill="1" applyBorder="1" applyAlignment="1">
      <alignment horizontal="right" wrapText="1"/>
    </xf>
    <xf numFmtId="2" fontId="10" fillId="0" borderId="10" xfId="63" applyNumberFormat="1" applyFont="1" applyFill="1" applyBorder="1" applyAlignment="1">
      <alignment horizontal="right" wrapText="1"/>
    </xf>
    <xf numFmtId="170" fontId="1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171" fontId="10" fillId="0" borderId="0" xfId="63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71" fontId="11" fillId="0" borderId="0" xfId="63" applyFont="1" applyBorder="1" applyAlignment="1">
      <alignment horizontal="left" vertical="center"/>
    </xf>
    <xf numFmtId="171" fontId="10" fillId="0" borderId="0" xfId="63" applyFont="1" applyBorder="1" applyAlignment="1">
      <alignment horizontal="left" vertical="center"/>
    </xf>
    <xf numFmtId="171" fontId="10" fillId="0" borderId="0" xfId="63" applyFont="1" applyFill="1" applyBorder="1" applyAlignment="1">
      <alignment horizontal="left" vertical="center"/>
    </xf>
    <xf numFmtId="171" fontId="18" fillId="0" borderId="0" xfId="63" applyFont="1" applyBorder="1" applyAlignment="1">
      <alignment horizontal="left" vertical="center"/>
    </xf>
    <xf numFmtId="0" fontId="10" fillId="0" borderId="0" xfId="63" applyNumberFormat="1" applyFont="1" applyBorder="1" applyAlignment="1">
      <alignment horizontal="left" vertical="center"/>
    </xf>
    <xf numFmtId="0" fontId="10" fillId="0" borderId="0" xfId="63" applyNumberFormat="1" applyFont="1" applyBorder="1" applyAlignment="1">
      <alignment horizontal="left" vertical="center" wrapText="1"/>
    </xf>
    <xf numFmtId="171" fontId="10" fillId="0" borderId="0" xfId="63" applyNumberFormat="1" applyFont="1" applyBorder="1" applyAlignment="1">
      <alignment horizontal="left" vertical="center"/>
    </xf>
    <xf numFmtId="171" fontId="11" fillId="0" borderId="0" xfId="63" applyNumberFormat="1" applyFont="1" applyBorder="1" applyAlignment="1">
      <alignment horizontal="left" vertical="center"/>
    </xf>
    <xf numFmtId="171" fontId="10" fillId="0" borderId="0" xfId="63" applyFont="1" applyBorder="1" applyAlignment="1">
      <alignment horizontal="left" vertical="center" wrapText="1"/>
    </xf>
    <xf numFmtId="171" fontId="10" fillId="0" borderId="0" xfId="63" applyNumberFormat="1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10" fillId="0" borderId="22" xfId="63" applyNumberFormat="1" applyFont="1" applyFill="1" applyBorder="1" applyAlignment="1">
      <alignment horizontal="right"/>
    </xf>
    <xf numFmtId="2" fontId="10" fillId="0" borderId="27" xfId="63" applyNumberFormat="1" applyFont="1" applyFill="1" applyBorder="1" applyAlignment="1">
      <alignment horizontal="right"/>
    </xf>
    <xf numFmtId="2" fontId="10" fillId="0" borderId="22" xfId="63" applyNumberFormat="1" applyFont="1" applyFill="1" applyBorder="1" applyAlignment="1">
      <alignment horizontal="center"/>
    </xf>
    <xf numFmtId="2" fontId="10" fillId="0" borderId="27" xfId="63" applyNumberFormat="1" applyFont="1" applyFill="1" applyBorder="1" applyAlignment="1">
      <alignment horizontal="center"/>
    </xf>
    <xf numFmtId="0" fontId="10" fillId="0" borderId="22" xfId="0" applyFont="1" applyBorder="1" applyAlignment="1">
      <alignment vertical="center" wrapText="1"/>
    </xf>
    <xf numFmtId="0" fontId="6" fillId="19" borderId="10" xfId="0" applyFont="1" applyFill="1" applyBorder="1" applyAlignment="1">
      <alignment horizontal="justify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Border="1" applyAlignment="1">
      <alignment horizontal="justify" vertical="justify"/>
    </xf>
    <xf numFmtId="0" fontId="11" fillId="0" borderId="0" xfId="0" applyFont="1" applyFill="1" applyBorder="1" applyAlignment="1">
      <alignment horizontal="left" vertical="justify"/>
    </xf>
    <xf numFmtId="0" fontId="16" fillId="0" borderId="0" xfId="0" applyFont="1" applyBorder="1" applyAlignment="1">
      <alignment horizontal="justify" vertical="justify"/>
    </xf>
    <xf numFmtId="0" fontId="20" fillId="0" borderId="0" xfId="0" applyFont="1" applyAlignment="1">
      <alignment horizontal="left"/>
    </xf>
    <xf numFmtId="0" fontId="11" fillId="0" borderId="0" xfId="63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171" fontId="10" fillId="0" borderId="19" xfId="63" applyFont="1" applyFill="1" applyBorder="1" applyAlignment="1">
      <alignment horizontal="right"/>
    </xf>
    <xf numFmtId="2" fontId="10" fillId="0" borderId="19" xfId="63" applyNumberFormat="1" applyFont="1" applyFill="1" applyBorder="1" applyAlignment="1">
      <alignment horizontal="right"/>
    </xf>
    <xf numFmtId="170" fontId="10" fillId="0" borderId="19" xfId="0" applyNumberFormat="1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1" fillId="0" borderId="20" xfId="0" applyFont="1" applyFill="1" applyBorder="1" applyAlignment="1">
      <alignment horizontal="right" vertical="center"/>
    </xf>
    <xf numFmtId="0" fontId="10" fillId="0" borderId="28" xfId="0" applyFont="1" applyBorder="1" applyAlignment="1">
      <alignment horizontal="right"/>
    </xf>
    <xf numFmtId="2" fontId="10" fillId="0" borderId="28" xfId="63" applyNumberFormat="1" applyFont="1" applyFill="1" applyBorder="1" applyAlignment="1">
      <alignment horizontal="right"/>
    </xf>
    <xf numFmtId="170" fontId="11" fillId="0" borderId="28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10" fillId="0" borderId="20" xfId="0" applyFont="1" applyBorder="1" applyAlignment="1">
      <alignment horizontal="center" vertical="center"/>
    </xf>
    <xf numFmtId="171" fontId="10" fillId="0" borderId="28" xfId="63" applyFont="1" applyFill="1" applyBorder="1" applyAlignment="1">
      <alignment horizontal="right"/>
    </xf>
    <xf numFmtId="17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wrapText="1"/>
    </xf>
    <xf numFmtId="2" fontId="10" fillId="0" borderId="0" xfId="63" applyNumberFormat="1" applyFont="1" applyFill="1" applyBorder="1" applyAlignment="1">
      <alignment horizontal="right"/>
    </xf>
    <xf numFmtId="170" fontId="10" fillId="0" borderId="0" xfId="0" applyNumberFormat="1" applyFont="1" applyBorder="1" applyAlignment="1">
      <alignment horizontal="right"/>
    </xf>
    <xf numFmtId="17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0" fillId="0" borderId="22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1" fontId="0" fillId="0" borderId="0" xfId="63" applyFont="1" applyFill="1" applyBorder="1" applyAlignment="1">
      <alignment/>
    </xf>
    <xf numFmtId="0" fontId="18" fillId="0" borderId="0" xfId="0" applyFont="1" applyFill="1" applyAlignment="1">
      <alignment horizontal="left" vertical="center"/>
    </xf>
    <xf numFmtId="171" fontId="18" fillId="0" borderId="0" xfId="63" applyFont="1" applyFill="1" applyBorder="1" applyAlignment="1">
      <alignment horizontal="left" vertical="center"/>
    </xf>
    <xf numFmtId="0" fontId="18" fillId="0" borderId="0" xfId="63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63" applyNumberFormat="1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61" fillId="0" borderId="0" xfId="0" applyFont="1" applyFill="1" applyAlignment="1">
      <alignment/>
    </xf>
    <xf numFmtId="0" fontId="10" fillId="0" borderId="22" xfId="0" applyFont="1" applyFill="1" applyBorder="1" applyAlignment="1">
      <alignment vertical="center" wrapText="1"/>
    </xf>
    <xf numFmtId="170" fontId="10" fillId="0" borderId="10" xfId="0" applyNumberFormat="1" applyFont="1" applyFill="1" applyBorder="1" applyAlignment="1">
      <alignment horizontal="right"/>
    </xf>
    <xf numFmtId="2" fontId="10" fillId="0" borderId="22" xfId="63" applyNumberFormat="1" applyFont="1" applyFill="1" applyBorder="1" applyAlignment="1">
      <alignment horizontal="right"/>
    </xf>
    <xf numFmtId="2" fontId="10" fillId="0" borderId="27" xfId="63" applyNumberFormat="1" applyFont="1" applyFill="1" applyBorder="1" applyAlignment="1">
      <alignment horizontal="right"/>
    </xf>
    <xf numFmtId="170" fontId="0" fillId="0" borderId="0" xfId="63" applyNumberFormat="1" applyFont="1" applyFill="1" applyBorder="1" applyAlignment="1">
      <alignment horizontal="center"/>
    </xf>
    <xf numFmtId="170" fontId="13" fillId="0" borderId="0" xfId="63" applyNumberFormat="1" applyFont="1" applyFill="1" applyBorder="1" applyAlignment="1">
      <alignment horizontal="center" wrapText="1"/>
    </xf>
    <xf numFmtId="170" fontId="13" fillId="0" borderId="0" xfId="63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2" fontId="10" fillId="19" borderId="22" xfId="63" applyNumberFormat="1" applyFont="1" applyFill="1" applyBorder="1" applyAlignment="1">
      <alignment horizontal="right"/>
    </xf>
    <xf numFmtId="2" fontId="10" fillId="19" borderId="27" xfId="63" applyNumberFormat="1" applyFont="1" applyFill="1" applyBorder="1" applyAlignment="1">
      <alignment horizontal="right"/>
    </xf>
    <xf numFmtId="2" fontId="10" fillId="0" borderId="22" xfId="63" applyNumberFormat="1" applyFont="1" applyFill="1" applyBorder="1" applyAlignment="1">
      <alignment horizontal="right" wrapText="1"/>
    </xf>
    <xf numFmtId="2" fontId="10" fillId="0" borderId="27" xfId="63" applyNumberFormat="1" applyFont="1" applyFill="1" applyBorder="1" applyAlignment="1">
      <alignment horizontal="right" wrapText="1"/>
    </xf>
    <xf numFmtId="2" fontId="6" fillId="19" borderId="22" xfId="0" applyNumberFormat="1" applyFont="1" applyFill="1" applyBorder="1" applyAlignment="1">
      <alignment horizontal="right"/>
    </xf>
    <xf numFmtId="2" fontId="6" fillId="19" borderId="27" xfId="0" applyNumberFormat="1" applyFont="1" applyFill="1" applyBorder="1" applyAlignment="1">
      <alignment horizontal="right"/>
    </xf>
    <xf numFmtId="2" fontId="10" fillId="0" borderId="14" xfId="63" applyNumberFormat="1" applyFont="1" applyFill="1" applyBorder="1" applyAlignment="1">
      <alignment horizontal="right"/>
    </xf>
    <xf numFmtId="2" fontId="10" fillId="0" borderId="16" xfId="63" applyNumberFormat="1" applyFont="1" applyFill="1" applyBorder="1" applyAlignment="1">
      <alignment horizontal="right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>
      <alignment horizontal="center"/>
    </xf>
    <xf numFmtId="2" fontId="0" fillId="19" borderId="22" xfId="63" applyNumberFormat="1" applyFont="1" applyFill="1" applyBorder="1" applyAlignment="1">
      <alignment horizontal="right"/>
    </xf>
    <xf numFmtId="2" fontId="0" fillId="19" borderId="27" xfId="63" applyNumberFormat="1" applyFont="1" applyFill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2" fontId="10" fillId="0" borderId="18" xfId="0" applyNumberFormat="1" applyFont="1" applyBorder="1" applyAlignment="1">
      <alignment horizontal="right"/>
    </xf>
    <xf numFmtId="170" fontId="10" fillId="0" borderId="22" xfId="63" applyNumberFormat="1" applyFont="1" applyFill="1" applyBorder="1" applyAlignment="1">
      <alignment horizontal="center"/>
    </xf>
    <xf numFmtId="170" fontId="10" fillId="0" borderId="27" xfId="63" applyNumberFormat="1" applyFont="1" applyFill="1" applyBorder="1" applyAlignment="1">
      <alignment horizontal="center"/>
    </xf>
    <xf numFmtId="170" fontId="10" fillId="19" borderId="22" xfId="63" applyNumberFormat="1" applyFont="1" applyFill="1" applyBorder="1" applyAlignment="1">
      <alignment horizontal="center"/>
    </xf>
    <xf numFmtId="170" fontId="10" fillId="19" borderId="27" xfId="63" applyNumberFormat="1" applyFont="1" applyFill="1" applyBorder="1" applyAlignment="1">
      <alignment horizontal="center"/>
    </xf>
    <xf numFmtId="171" fontId="10" fillId="0" borderId="0" xfId="63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1" fontId="10" fillId="0" borderId="10" xfId="63" applyFont="1" applyFill="1" applyBorder="1" applyAlignment="1">
      <alignment horizontal="center" vertical="center"/>
    </xf>
    <xf numFmtId="171" fontId="10" fillId="0" borderId="19" xfId="63" applyFont="1" applyFill="1" applyBorder="1" applyAlignment="1">
      <alignment horizontal="center" vertical="center"/>
    </xf>
    <xf numFmtId="170" fontId="15" fillId="0" borderId="22" xfId="63" applyNumberFormat="1" applyFont="1" applyFill="1" applyBorder="1" applyAlignment="1">
      <alignment horizontal="center"/>
    </xf>
    <xf numFmtId="170" fontId="15" fillId="0" borderId="27" xfId="63" applyNumberFormat="1" applyFont="1" applyFill="1" applyBorder="1" applyAlignment="1">
      <alignment horizontal="center"/>
    </xf>
    <xf numFmtId="171" fontId="13" fillId="0" borderId="0" xfId="63" applyFont="1" applyFill="1" applyBorder="1" applyAlignment="1">
      <alignment horizontal="center"/>
    </xf>
    <xf numFmtId="171" fontId="16" fillId="0" borderId="0" xfId="63" applyFont="1" applyFill="1" applyBorder="1" applyAlignment="1">
      <alignment horizontal="right"/>
    </xf>
    <xf numFmtId="183" fontId="10" fillId="19" borderId="22" xfId="63" applyNumberFormat="1" applyFont="1" applyFill="1" applyBorder="1" applyAlignment="1">
      <alignment horizontal="right"/>
    </xf>
    <xf numFmtId="183" fontId="10" fillId="19" borderId="27" xfId="63" applyNumberFormat="1" applyFont="1" applyFill="1" applyBorder="1" applyAlignment="1">
      <alignment horizontal="right"/>
    </xf>
    <xf numFmtId="183" fontId="10" fillId="0" borderId="22" xfId="63" applyNumberFormat="1" applyFont="1" applyFill="1" applyBorder="1" applyAlignment="1">
      <alignment horizontal="right"/>
    </xf>
    <xf numFmtId="183" fontId="10" fillId="0" borderId="27" xfId="63" applyNumberFormat="1" applyFont="1" applyFill="1" applyBorder="1" applyAlignment="1">
      <alignment horizontal="right"/>
    </xf>
    <xf numFmtId="2" fontId="10" fillId="0" borderId="10" xfId="63" applyNumberFormat="1" applyFont="1" applyFill="1" applyBorder="1" applyAlignment="1">
      <alignment horizontal="right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Orça.timbó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5"/>
  <sheetViews>
    <sheetView showGridLines="0" tabSelected="1" zoomScale="115" zoomScaleNormal="115" zoomScaleSheetLayoutView="80" workbookViewId="0" topLeftCell="A1">
      <selection activeCell="D13" sqref="D13"/>
    </sheetView>
  </sheetViews>
  <sheetFormatPr defaultColWidth="11.421875" defaultRowHeight="12.75"/>
  <cols>
    <col min="1" max="1" width="8.421875" style="71" customWidth="1"/>
    <col min="2" max="2" width="64.57421875" style="70" customWidth="1"/>
    <col min="3" max="3" width="7.421875" style="71" bestFit="1" customWidth="1"/>
    <col min="4" max="4" width="10.28125" style="90" bestFit="1" customWidth="1"/>
    <col min="5" max="5" width="10.421875" style="149" customWidth="1"/>
    <col min="6" max="6" width="2.00390625" style="150" customWidth="1"/>
    <col min="7" max="7" width="15.140625" style="150" bestFit="1" customWidth="1"/>
    <col min="8" max="8" width="16.8515625" style="151" customWidth="1"/>
    <col min="9" max="9" width="12.8515625" style="100" customWidth="1"/>
    <col min="10" max="10" width="16.8515625" style="253" bestFit="1" customWidth="1"/>
    <col min="11" max="16384" width="11.421875" style="70" customWidth="1"/>
  </cols>
  <sheetData>
    <row r="1" spans="1:9" ht="15.75">
      <c r="A1" s="329" t="s">
        <v>9</v>
      </c>
      <c r="B1" s="330"/>
      <c r="C1" s="191"/>
      <c r="D1" s="193"/>
      <c r="E1" s="194"/>
      <c r="F1" s="195"/>
      <c r="G1" s="196"/>
      <c r="H1" s="197"/>
      <c r="I1" s="116">
        <v>1.25</v>
      </c>
    </row>
    <row r="2" spans="1:8" ht="12.75">
      <c r="A2" s="331" t="s">
        <v>26</v>
      </c>
      <c r="B2" s="332"/>
      <c r="C2" s="192"/>
      <c r="D2" s="198"/>
      <c r="E2" s="199"/>
      <c r="F2" s="200"/>
      <c r="G2" s="200"/>
      <c r="H2" s="201"/>
    </row>
    <row r="3" spans="1:11" ht="12.75">
      <c r="A3" s="333" t="s">
        <v>180</v>
      </c>
      <c r="B3" s="334"/>
      <c r="C3" s="334"/>
      <c r="D3" s="334"/>
      <c r="E3" s="334"/>
      <c r="F3" s="334"/>
      <c r="G3" s="334"/>
      <c r="H3" s="334"/>
      <c r="I3" s="101"/>
      <c r="J3" s="254"/>
      <c r="K3" s="73"/>
    </row>
    <row r="4" spans="1:11" ht="12.75">
      <c r="A4" s="75" t="s">
        <v>7</v>
      </c>
      <c r="B4" s="112" t="s">
        <v>237</v>
      </c>
      <c r="C4" s="72"/>
      <c r="D4" s="113"/>
      <c r="E4" s="152"/>
      <c r="F4" s="153"/>
      <c r="G4" s="153"/>
      <c r="H4" s="208"/>
      <c r="I4" s="74"/>
      <c r="J4" s="255"/>
      <c r="K4" s="73"/>
    </row>
    <row r="5" spans="1:11" ht="12.75">
      <c r="A5" s="75" t="s">
        <v>8</v>
      </c>
      <c r="B5" s="76" t="s">
        <v>177</v>
      </c>
      <c r="C5" s="72"/>
      <c r="D5" s="92"/>
      <c r="E5" s="152"/>
      <c r="F5" s="154"/>
      <c r="G5" s="154"/>
      <c r="H5" s="209"/>
      <c r="I5" s="101"/>
      <c r="J5" s="255"/>
      <c r="K5" s="73"/>
    </row>
    <row r="6" spans="1:10" ht="12.75">
      <c r="A6" s="93" t="s">
        <v>250</v>
      </c>
      <c r="B6" s="84"/>
      <c r="C6" s="85"/>
      <c r="D6" s="92"/>
      <c r="E6" s="152"/>
      <c r="F6" s="154"/>
      <c r="G6" s="154"/>
      <c r="H6" s="210"/>
      <c r="I6" s="85"/>
      <c r="J6" s="255"/>
    </row>
    <row r="7" spans="1:10" ht="12.75" customHeight="1">
      <c r="A7" s="344" t="s">
        <v>0</v>
      </c>
      <c r="B7" s="344" t="s">
        <v>4</v>
      </c>
      <c r="C7" s="344" t="s">
        <v>5</v>
      </c>
      <c r="D7" s="346" t="s">
        <v>6</v>
      </c>
      <c r="E7" s="348" t="s">
        <v>50</v>
      </c>
      <c r="F7" s="349"/>
      <c r="G7" s="155" t="s">
        <v>51</v>
      </c>
      <c r="H7" s="156" t="s">
        <v>52</v>
      </c>
      <c r="I7" s="85"/>
      <c r="J7" s="343"/>
    </row>
    <row r="8" spans="1:10" ht="12.75">
      <c r="A8" s="344"/>
      <c r="B8" s="345"/>
      <c r="C8" s="345"/>
      <c r="D8" s="347"/>
      <c r="E8" s="339" t="s">
        <v>16</v>
      </c>
      <c r="F8" s="340"/>
      <c r="G8" s="157" t="s">
        <v>16</v>
      </c>
      <c r="H8" s="158" t="s">
        <v>16</v>
      </c>
      <c r="I8" s="85"/>
      <c r="J8" s="343"/>
    </row>
    <row r="9" spans="1:10" ht="12.75">
      <c r="A9" s="211">
        <v>1</v>
      </c>
      <c r="B9" s="212" t="s">
        <v>28</v>
      </c>
      <c r="C9" s="213"/>
      <c r="D9" s="214"/>
      <c r="E9" s="341"/>
      <c r="F9" s="342"/>
      <c r="G9" s="215"/>
      <c r="H9" s="216"/>
      <c r="I9" s="85"/>
      <c r="J9" s="257"/>
    </row>
    <row r="10" spans="1:10" ht="12.75">
      <c r="A10" s="114" t="s">
        <v>30</v>
      </c>
      <c r="B10" s="186" t="s">
        <v>64</v>
      </c>
      <c r="C10" s="86" t="s">
        <v>37</v>
      </c>
      <c r="D10" s="185">
        <v>1</v>
      </c>
      <c r="E10" s="315">
        <v>250</v>
      </c>
      <c r="F10" s="316"/>
      <c r="G10" s="227">
        <f>E10*$I$1</f>
        <v>312.5</v>
      </c>
      <c r="H10" s="228">
        <f>ROUND(G10*D10,2)</f>
        <v>312.5</v>
      </c>
      <c r="I10" s="85"/>
      <c r="J10" s="257"/>
    </row>
    <row r="11" spans="1:10" ht="12.75">
      <c r="A11" s="114" t="s">
        <v>35</v>
      </c>
      <c r="B11" s="186" t="s">
        <v>65</v>
      </c>
      <c r="C11" s="86" t="s">
        <v>1</v>
      </c>
      <c r="D11" s="185">
        <v>9</v>
      </c>
      <c r="E11" s="315">
        <v>330.84</v>
      </c>
      <c r="F11" s="316"/>
      <c r="G11" s="227">
        <f>E11*$I$1</f>
        <v>413.54999999999995</v>
      </c>
      <c r="H11" s="228">
        <f>ROUND(G11*D11,2)</f>
        <v>3721.95</v>
      </c>
      <c r="J11" s="304" t="s">
        <v>124</v>
      </c>
    </row>
    <row r="12" spans="1:10" ht="12.75">
      <c r="A12" s="114" t="s">
        <v>36</v>
      </c>
      <c r="B12" s="186" t="s">
        <v>66</v>
      </c>
      <c r="C12" s="86" t="s">
        <v>1</v>
      </c>
      <c r="D12" s="185">
        <v>3</v>
      </c>
      <c r="E12" s="315">
        <v>206.38</v>
      </c>
      <c r="F12" s="316"/>
      <c r="G12" s="227">
        <f>E12*$I$1</f>
        <v>257.975</v>
      </c>
      <c r="H12" s="228">
        <f>ROUND(G12*D12,2)</f>
        <v>773.93</v>
      </c>
      <c r="J12" s="304" t="s">
        <v>122</v>
      </c>
    </row>
    <row r="13" spans="1:10" ht="13.5" customHeight="1">
      <c r="A13" s="282" t="s">
        <v>54</v>
      </c>
      <c r="B13" s="186" t="s">
        <v>236</v>
      </c>
      <c r="C13" s="86" t="s">
        <v>1</v>
      </c>
      <c r="D13" s="185">
        <v>459.22</v>
      </c>
      <c r="E13" s="315">
        <v>3.34</v>
      </c>
      <c r="F13" s="316"/>
      <c r="G13" s="227">
        <f>E13*$I$1</f>
        <v>4.175</v>
      </c>
      <c r="H13" s="228">
        <f>ROUND(G13*D13,2)</f>
        <v>1917.24</v>
      </c>
      <c r="J13" s="305" t="s">
        <v>123</v>
      </c>
    </row>
    <row r="14" spans="1:10" ht="12.75" customHeight="1">
      <c r="A14" s="293" t="s">
        <v>215</v>
      </c>
      <c r="B14" s="186" t="s">
        <v>220</v>
      </c>
      <c r="C14" s="287" t="s">
        <v>1</v>
      </c>
      <c r="D14" s="294">
        <v>227.37</v>
      </c>
      <c r="E14" s="315">
        <v>43.72</v>
      </c>
      <c r="F14" s="316"/>
      <c r="G14" s="227">
        <f>E14*$I$1</f>
        <v>54.65</v>
      </c>
      <c r="H14" s="228">
        <f>ROUND(G14*D14,2)</f>
        <v>12425.77</v>
      </c>
      <c r="I14" s="85"/>
      <c r="J14" s="304" t="s">
        <v>199</v>
      </c>
    </row>
    <row r="15" spans="1:10" ht="12.75">
      <c r="A15" s="114"/>
      <c r="B15" s="206" t="s">
        <v>34</v>
      </c>
      <c r="C15" s="86"/>
      <c r="D15" s="185"/>
      <c r="E15" s="315"/>
      <c r="F15" s="316"/>
      <c r="G15" s="227"/>
      <c r="H15" s="229">
        <f>SUM(H10:H14)</f>
        <v>19151.39</v>
      </c>
      <c r="I15" s="85"/>
      <c r="J15" s="305"/>
    </row>
    <row r="16" spans="1:10" s="78" customFormat="1" ht="12.75" customHeight="1">
      <c r="A16" s="217">
        <v>2</v>
      </c>
      <c r="B16" s="218" t="s">
        <v>167</v>
      </c>
      <c r="C16" s="219"/>
      <c r="D16" s="237"/>
      <c r="E16" s="335"/>
      <c r="F16" s="336"/>
      <c r="G16" s="230"/>
      <c r="H16" s="231"/>
      <c r="I16" s="102"/>
      <c r="J16" s="258"/>
    </row>
    <row r="17" spans="1:10" ht="12.75" hidden="1">
      <c r="A17" s="86" t="s">
        <v>32</v>
      </c>
      <c r="B17" s="188" t="s">
        <v>94</v>
      </c>
      <c r="C17" s="86" t="s">
        <v>2</v>
      </c>
      <c r="D17" s="185">
        <v>0</v>
      </c>
      <c r="E17" s="315">
        <v>36.58</v>
      </c>
      <c r="F17" s="316"/>
      <c r="G17" s="227">
        <f aca="true" t="shared" si="0" ref="G17:G23">E17*$I$1</f>
        <v>45.724999999999994</v>
      </c>
      <c r="H17" s="228">
        <f aca="true" t="shared" si="1" ref="H17:H23">ROUND(G17*D17,2)</f>
        <v>0</v>
      </c>
      <c r="I17" s="103"/>
      <c r="J17" s="258" t="s">
        <v>38</v>
      </c>
    </row>
    <row r="18" spans="1:10" ht="12.75" hidden="1">
      <c r="A18" s="86" t="s">
        <v>86</v>
      </c>
      <c r="B18" s="187" t="s">
        <v>96</v>
      </c>
      <c r="C18" s="86" t="s">
        <v>1</v>
      </c>
      <c r="D18" s="185">
        <v>0</v>
      </c>
      <c r="E18" s="315">
        <v>16.17</v>
      </c>
      <c r="F18" s="316"/>
      <c r="G18" s="227">
        <f t="shared" si="0"/>
        <v>20.212500000000002</v>
      </c>
      <c r="H18" s="228">
        <f t="shared" si="1"/>
        <v>0</v>
      </c>
      <c r="I18" s="103"/>
      <c r="J18" s="306">
        <v>85397</v>
      </c>
    </row>
    <row r="19" spans="1:10" ht="12.75" hidden="1">
      <c r="A19" s="86" t="s">
        <v>87</v>
      </c>
      <c r="B19" s="187" t="s">
        <v>97</v>
      </c>
      <c r="C19" s="86" t="s">
        <v>1</v>
      </c>
      <c r="D19" s="185">
        <v>0</v>
      </c>
      <c r="E19" s="315">
        <v>18</v>
      </c>
      <c r="F19" s="316"/>
      <c r="G19" s="227">
        <f t="shared" si="0"/>
        <v>22.5</v>
      </c>
      <c r="H19" s="228">
        <f t="shared" si="1"/>
        <v>0</v>
      </c>
      <c r="I19" s="103"/>
      <c r="J19" s="306">
        <v>85397</v>
      </c>
    </row>
    <row r="20" spans="1:10" ht="12.75" hidden="1">
      <c r="A20" s="86" t="s">
        <v>31</v>
      </c>
      <c r="B20" s="187" t="s">
        <v>98</v>
      </c>
      <c r="C20" s="86" t="s">
        <v>1</v>
      </c>
      <c r="D20" s="185">
        <v>0</v>
      </c>
      <c r="E20" s="315">
        <v>5.94</v>
      </c>
      <c r="F20" s="316"/>
      <c r="G20" s="227">
        <f t="shared" si="0"/>
        <v>7.425000000000001</v>
      </c>
      <c r="H20" s="228">
        <f t="shared" si="1"/>
        <v>0</v>
      </c>
      <c r="I20" s="103"/>
      <c r="J20" s="306">
        <v>72230</v>
      </c>
    </row>
    <row r="21" spans="1:10" s="79" customFormat="1" ht="12.75" hidden="1">
      <c r="A21" s="86" t="s">
        <v>88</v>
      </c>
      <c r="B21" s="190" t="s">
        <v>99</v>
      </c>
      <c r="C21" s="86" t="s">
        <v>37</v>
      </c>
      <c r="D21" s="185">
        <v>0</v>
      </c>
      <c r="E21" s="315">
        <v>126.76</v>
      </c>
      <c r="F21" s="316"/>
      <c r="G21" s="227">
        <f t="shared" si="0"/>
        <v>158.45000000000002</v>
      </c>
      <c r="H21" s="228">
        <f t="shared" si="1"/>
        <v>0</v>
      </c>
      <c r="J21" s="306" t="s">
        <v>125</v>
      </c>
    </row>
    <row r="22" spans="1:10" s="79" customFormat="1" ht="12.75">
      <c r="A22" s="86" t="s">
        <v>32</v>
      </c>
      <c r="B22" s="301" t="s">
        <v>170</v>
      </c>
      <c r="C22" s="86" t="s">
        <v>1</v>
      </c>
      <c r="D22" s="185">
        <v>459.22</v>
      </c>
      <c r="E22" s="315">
        <v>3.73</v>
      </c>
      <c r="F22" s="316"/>
      <c r="G22" s="227">
        <f t="shared" si="0"/>
        <v>4.6625</v>
      </c>
      <c r="H22" s="228">
        <f t="shared" si="1"/>
        <v>2141.11</v>
      </c>
      <c r="J22" s="306" t="s">
        <v>168</v>
      </c>
    </row>
    <row r="23" spans="1:10" s="79" customFormat="1" ht="12.75">
      <c r="A23" s="86" t="s">
        <v>86</v>
      </c>
      <c r="B23" s="301" t="s">
        <v>188</v>
      </c>
      <c r="C23" s="86" t="s">
        <v>184</v>
      </c>
      <c r="D23" s="185">
        <v>79.2</v>
      </c>
      <c r="E23" s="315">
        <v>3.14</v>
      </c>
      <c r="F23" s="316"/>
      <c r="G23" s="227">
        <f t="shared" si="0"/>
        <v>3.9250000000000003</v>
      </c>
      <c r="H23" s="228">
        <f t="shared" si="1"/>
        <v>310.86</v>
      </c>
      <c r="J23" s="306">
        <v>85383</v>
      </c>
    </row>
    <row r="24" spans="1:10" s="79" customFormat="1" ht="12.75">
      <c r="A24" s="283" t="s">
        <v>87</v>
      </c>
      <c r="B24" s="301" t="s">
        <v>196</v>
      </c>
      <c r="C24" s="283" t="s">
        <v>1</v>
      </c>
      <c r="D24" s="284">
        <v>459.22</v>
      </c>
      <c r="E24" s="327">
        <v>16.76</v>
      </c>
      <c r="F24" s="328"/>
      <c r="G24" s="285">
        <f>E24*$I$1</f>
        <v>20.950000000000003</v>
      </c>
      <c r="H24" s="286">
        <f>ROUND(G24*D24,2)</f>
        <v>9620.66</v>
      </c>
      <c r="J24" s="306" t="s">
        <v>169</v>
      </c>
    </row>
    <row r="25" spans="1:10" s="79" customFormat="1" ht="12.75">
      <c r="A25" s="283" t="s">
        <v>31</v>
      </c>
      <c r="B25" s="301" t="s">
        <v>238</v>
      </c>
      <c r="C25" s="283" t="s">
        <v>27</v>
      </c>
      <c r="D25" s="284">
        <f>25+7</f>
        <v>32</v>
      </c>
      <c r="E25" s="327">
        <v>6.18</v>
      </c>
      <c r="F25" s="328"/>
      <c r="G25" s="285">
        <f>E25*$I$1</f>
        <v>7.725</v>
      </c>
      <c r="H25" s="286">
        <f>ROUND(G25*D25,2)</f>
        <v>247.2</v>
      </c>
      <c r="J25" s="306">
        <v>85332</v>
      </c>
    </row>
    <row r="26" spans="1:10" s="79" customFormat="1" ht="12.75">
      <c r="A26" s="283" t="s">
        <v>88</v>
      </c>
      <c r="B26" s="301" t="s">
        <v>221</v>
      </c>
      <c r="C26" s="283" t="s">
        <v>1</v>
      </c>
      <c r="D26" s="284">
        <v>186.32</v>
      </c>
      <c r="E26" s="327">
        <v>5.31</v>
      </c>
      <c r="F26" s="328"/>
      <c r="G26" s="285">
        <f>E26*$I$1</f>
        <v>6.637499999999999</v>
      </c>
      <c r="H26" s="286">
        <f>ROUND(G26*D26,2)</f>
        <v>1236.7</v>
      </c>
      <c r="J26" s="306" t="s">
        <v>197</v>
      </c>
    </row>
    <row r="27" spans="1:23" s="292" customFormat="1" ht="24" customHeight="1">
      <c r="A27" s="86" t="s">
        <v>243</v>
      </c>
      <c r="B27" s="301" t="s">
        <v>222</v>
      </c>
      <c r="C27" s="86" t="s">
        <v>1</v>
      </c>
      <c r="D27" s="185">
        <v>532.66</v>
      </c>
      <c r="E27" s="356">
        <v>13.54</v>
      </c>
      <c r="F27" s="356"/>
      <c r="G27" s="227">
        <f>E27*$I$1</f>
        <v>16.924999999999997</v>
      </c>
      <c r="H27" s="228">
        <f>ROUND(G27*D27,2)</f>
        <v>9015.27</v>
      </c>
      <c r="I27" s="80"/>
      <c r="J27" s="258" t="s">
        <v>193</v>
      </c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10" s="98" customFormat="1" ht="11.25">
      <c r="A28" s="287"/>
      <c r="B28" s="288" t="s">
        <v>34</v>
      </c>
      <c r="C28" s="287"/>
      <c r="D28" s="289"/>
      <c r="E28" s="337"/>
      <c r="F28" s="338"/>
      <c r="G28" s="290"/>
      <c r="H28" s="291">
        <f>SUM(H17:H27)</f>
        <v>22571.800000000003</v>
      </c>
      <c r="J28" s="307"/>
    </row>
    <row r="29" spans="1:10" ht="12.75" hidden="1">
      <c r="A29" s="220">
        <v>3</v>
      </c>
      <c r="B29" s="221" t="s">
        <v>83</v>
      </c>
      <c r="C29" s="242"/>
      <c r="D29" s="238"/>
      <c r="E29" s="325"/>
      <c r="F29" s="326"/>
      <c r="G29" s="230"/>
      <c r="H29" s="231"/>
      <c r="J29" s="308"/>
    </row>
    <row r="30" spans="1:10" s="95" customFormat="1" ht="22.5" hidden="1">
      <c r="A30" s="246" t="s">
        <v>55</v>
      </c>
      <c r="B30" s="247" t="s">
        <v>109</v>
      </c>
      <c r="C30" s="246" t="s">
        <v>2</v>
      </c>
      <c r="D30" s="248">
        <v>0</v>
      </c>
      <c r="E30" s="323">
        <v>1824.63</v>
      </c>
      <c r="F30" s="324"/>
      <c r="G30" s="249">
        <f>E30*$I$1</f>
        <v>2280.7875000000004</v>
      </c>
      <c r="H30" s="250">
        <f>ROUND(G30*D30,2)</f>
        <v>0</v>
      </c>
      <c r="I30" s="251"/>
      <c r="J30" s="309" t="s">
        <v>73</v>
      </c>
    </row>
    <row r="31" spans="1:10" s="95" customFormat="1" ht="22.5" hidden="1">
      <c r="A31" s="246" t="s">
        <v>56</v>
      </c>
      <c r="B31" s="252" t="s">
        <v>110</v>
      </c>
      <c r="C31" s="246" t="s">
        <v>2</v>
      </c>
      <c r="D31" s="248">
        <v>0</v>
      </c>
      <c r="E31" s="323">
        <v>1055.31</v>
      </c>
      <c r="F31" s="324"/>
      <c r="G31" s="249">
        <f>E31*$I$1</f>
        <v>1319.1374999999998</v>
      </c>
      <c r="H31" s="250">
        <f>ROUND(G31*D31,2)</f>
        <v>0</v>
      </c>
      <c r="I31" s="251"/>
      <c r="J31" s="309" t="s">
        <v>126</v>
      </c>
    </row>
    <row r="32" spans="1:10" ht="12.75" hidden="1">
      <c r="A32" s="86" t="s">
        <v>57</v>
      </c>
      <c r="B32" s="244" t="s">
        <v>111</v>
      </c>
      <c r="C32" s="86" t="s">
        <v>2</v>
      </c>
      <c r="D32" s="248">
        <v>0</v>
      </c>
      <c r="E32" s="323">
        <v>1824.63</v>
      </c>
      <c r="F32" s="324"/>
      <c r="G32" s="249">
        <f>E32*$I$1</f>
        <v>2280.7875000000004</v>
      </c>
      <c r="H32" s="250">
        <f>ROUND(G32*D32,2)</f>
        <v>0</v>
      </c>
      <c r="J32" s="306" t="s">
        <v>73</v>
      </c>
    </row>
    <row r="33" spans="1:10" ht="12.75" hidden="1">
      <c r="A33" s="86"/>
      <c r="B33" s="207" t="s">
        <v>34</v>
      </c>
      <c r="C33" s="86"/>
      <c r="D33" s="185"/>
      <c r="E33" s="315"/>
      <c r="F33" s="316"/>
      <c r="G33" s="227"/>
      <c r="H33" s="229">
        <f>SUM(H30:H32)</f>
        <v>0</v>
      </c>
      <c r="J33" s="306"/>
    </row>
    <row r="34" spans="1:10" ht="12.75">
      <c r="A34" s="222">
        <v>3</v>
      </c>
      <c r="B34" s="218" t="s">
        <v>84</v>
      </c>
      <c r="C34" s="223"/>
      <c r="D34" s="234"/>
      <c r="E34" s="321"/>
      <c r="F34" s="322"/>
      <c r="G34" s="230"/>
      <c r="H34" s="231"/>
      <c r="J34" s="306"/>
    </row>
    <row r="35" spans="1:10" ht="12.75">
      <c r="A35" s="86" t="s">
        <v>55</v>
      </c>
      <c r="B35" s="244" t="s">
        <v>183</v>
      </c>
      <c r="C35" s="86" t="s">
        <v>2</v>
      </c>
      <c r="D35" s="185">
        <v>0.0375</v>
      </c>
      <c r="E35" s="323">
        <v>1824.63</v>
      </c>
      <c r="F35" s="324"/>
      <c r="G35" s="227">
        <f>E35*$I$1</f>
        <v>2280.7875000000004</v>
      </c>
      <c r="H35" s="228">
        <f>ROUND(G35*D35,2)</f>
        <v>85.53</v>
      </c>
      <c r="J35" s="306" t="s">
        <v>73</v>
      </c>
    </row>
    <row r="36" spans="1:10" ht="12.75">
      <c r="A36" s="224"/>
      <c r="B36" s="207" t="s">
        <v>34</v>
      </c>
      <c r="C36" s="224"/>
      <c r="D36" s="185"/>
      <c r="E36" s="315"/>
      <c r="F36" s="316"/>
      <c r="G36" s="227"/>
      <c r="H36" s="232">
        <f>SUM(H35)</f>
        <v>85.53</v>
      </c>
      <c r="J36" s="310"/>
    </row>
    <row r="37" spans="1:10" ht="12.75" hidden="1">
      <c r="A37" s="220">
        <v>5</v>
      </c>
      <c r="B37" s="243" t="s">
        <v>85</v>
      </c>
      <c r="C37" s="222"/>
      <c r="D37" s="238"/>
      <c r="E37" s="325"/>
      <c r="F37" s="326"/>
      <c r="G37" s="230"/>
      <c r="H37" s="231"/>
      <c r="J37" s="308"/>
    </row>
    <row r="38" spans="1:10" ht="12.75" hidden="1">
      <c r="A38" s="86" t="s">
        <v>58</v>
      </c>
      <c r="B38" s="245" t="s">
        <v>175</v>
      </c>
      <c r="C38" s="86" t="s">
        <v>1</v>
      </c>
      <c r="D38" s="185">
        <v>0</v>
      </c>
      <c r="E38" s="315">
        <v>42.97</v>
      </c>
      <c r="F38" s="316"/>
      <c r="G38" s="227">
        <f>E38*$I$1</f>
        <v>53.7125</v>
      </c>
      <c r="H38" s="228">
        <f>ROUND(G38*D38,2)</f>
        <v>0</v>
      </c>
      <c r="J38" s="306" t="s">
        <v>127</v>
      </c>
    </row>
    <row r="39" spans="1:10" ht="12.75" hidden="1">
      <c r="A39" s="86" t="s">
        <v>59</v>
      </c>
      <c r="B39" s="244" t="s">
        <v>112</v>
      </c>
      <c r="C39" s="86" t="s">
        <v>1</v>
      </c>
      <c r="D39" s="185">
        <v>0</v>
      </c>
      <c r="E39" s="315">
        <v>42.97</v>
      </c>
      <c r="F39" s="316"/>
      <c r="G39" s="227">
        <f>E39*$I$1</f>
        <v>53.7125</v>
      </c>
      <c r="H39" s="228">
        <f>ROUND(G39*D39,2)</f>
        <v>0</v>
      </c>
      <c r="J39" s="306" t="s">
        <v>127</v>
      </c>
    </row>
    <row r="40" spans="1:10" ht="12.75" hidden="1">
      <c r="A40" s="86"/>
      <c r="B40" s="207" t="s">
        <v>34</v>
      </c>
      <c r="C40" s="86"/>
      <c r="D40" s="185"/>
      <c r="E40" s="315"/>
      <c r="F40" s="316"/>
      <c r="G40" s="227"/>
      <c r="H40" s="229">
        <f>SUM(H38:H39)</f>
        <v>0</v>
      </c>
      <c r="J40" s="306"/>
    </row>
    <row r="41" spans="1:10" ht="12.75" hidden="1">
      <c r="A41" s="220">
        <v>6</v>
      </c>
      <c r="B41" s="243" t="s">
        <v>95</v>
      </c>
      <c r="C41" s="242"/>
      <c r="D41" s="238"/>
      <c r="E41" s="325"/>
      <c r="F41" s="326"/>
      <c r="G41" s="230"/>
      <c r="H41" s="231"/>
      <c r="J41" s="308"/>
    </row>
    <row r="42" spans="1:10" ht="12.75" hidden="1">
      <c r="A42" s="86" t="s">
        <v>90</v>
      </c>
      <c r="B42" s="244" t="s">
        <v>115</v>
      </c>
      <c r="C42" s="86" t="s">
        <v>1</v>
      </c>
      <c r="D42" s="185">
        <v>0</v>
      </c>
      <c r="E42" s="315">
        <v>23.21</v>
      </c>
      <c r="F42" s="316"/>
      <c r="G42" s="227">
        <f>E42*$I$1</f>
        <v>29.012500000000003</v>
      </c>
      <c r="H42" s="228">
        <f>ROUND(G42*D42,2)</f>
        <v>0</v>
      </c>
      <c r="J42" s="306">
        <v>87251</v>
      </c>
    </row>
    <row r="43" spans="1:10" ht="12.75" hidden="1">
      <c r="A43" s="86"/>
      <c r="B43" s="207" t="s">
        <v>34</v>
      </c>
      <c r="C43" s="86"/>
      <c r="D43" s="185"/>
      <c r="E43" s="315"/>
      <c r="F43" s="316"/>
      <c r="G43" s="227"/>
      <c r="H43" s="229">
        <f>SUM(H42)</f>
        <v>0</v>
      </c>
      <c r="J43" s="306"/>
    </row>
    <row r="44" spans="1:10" ht="12.75">
      <c r="A44" s="220">
        <v>4</v>
      </c>
      <c r="B44" s="243" t="s">
        <v>174</v>
      </c>
      <c r="C44" s="242"/>
      <c r="D44" s="238"/>
      <c r="E44" s="325"/>
      <c r="F44" s="326"/>
      <c r="G44" s="230"/>
      <c r="H44" s="231"/>
      <c r="J44" s="308"/>
    </row>
    <row r="45" spans="1:10" ht="12.75">
      <c r="A45" s="86" t="s">
        <v>89</v>
      </c>
      <c r="B45" s="301" t="s">
        <v>223</v>
      </c>
      <c r="C45" s="86" t="s">
        <v>1</v>
      </c>
      <c r="D45" s="185">
        <v>41.85</v>
      </c>
      <c r="E45" s="315">
        <v>41.91</v>
      </c>
      <c r="F45" s="316"/>
      <c r="G45" s="227">
        <f>E45*$I$1</f>
        <v>52.387499999999996</v>
      </c>
      <c r="H45" s="228">
        <f>ROUND(G45*D45,2)</f>
        <v>2192.42</v>
      </c>
      <c r="J45" s="306" t="s">
        <v>127</v>
      </c>
    </row>
    <row r="46" spans="1:10" ht="12.75" hidden="1">
      <c r="A46" s="86"/>
      <c r="B46" s="301" t="s">
        <v>176</v>
      </c>
      <c r="C46" s="86" t="s">
        <v>1</v>
      </c>
      <c r="D46" s="185">
        <v>0</v>
      </c>
      <c r="E46" s="315">
        <v>4.65</v>
      </c>
      <c r="F46" s="316"/>
      <c r="G46" s="227">
        <f>E46*$I$1</f>
        <v>5.8125</v>
      </c>
      <c r="H46" s="228">
        <f>ROUND(G46*D46,2)</f>
        <v>0</v>
      </c>
      <c r="J46" s="306" t="s">
        <v>39</v>
      </c>
    </row>
    <row r="47" spans="1:10" ht="22.5">
      <c r="A47" s="86" t="s">
        <v>179</v>
      </c>
      <c r="B47" s="301" t="s">
        <v>240</v>
      </c>
      <c r="C47" s="86" t="s">
        <v>1</v>
      </c>
      <c r="D47" s="185">
        <f>83.7+0.8</f>
        <v>84.5</v>
      </c>
      <c r="E47" s="315">
        <v>14.76</v>
      </c>
      <c r="F47" s="316"/>
      <c r="G47" s="227">
        <f>E47*$I$1</f>
        <v>18.45</v>
      </c>
      <c r="H47" s="228">
        <f>ROUND(G47*D47,2)</f>
        <v>1559.03</v>
      </c>
      <c r="J47" s="306" t="s">
        <v>239</v>
      </c>
    </row>
    <row r="48" spans="1:10" ht="12.75" hidden="1">
      <c r="A48" s="86" t="s">
        <v>91</v>
      </c>
      <c r="B48" s="189" t="s">
        <v>116</v>
      </c>
      <c r="C48" s="86" t="s">
        <v>1</v>
      </c>
      <c r="D48" s="185">
        <v>0</v>
      </c>
      <c r="E48" s="315">
        <v>42.66</v>
      </c>
      <c r="F48" s="316"/>
      <c r="G48" s="227">
        <f>E48*$I$1</f>
        <v>53.324999999999996</v>
      </c>
      <c r="H48" s="228">
        <f>ROUND(G48*D48,2)</f>
        <v>0</v>
      </c>
      <c r="J48" s="306">
        <v>87275</v>
      </c>
    </row>
    <row r="49" spans="1:10" ht="12.75" hidden="1">
      <c r="A49" s="86" t="s">
        <v>150</v>
      </c>
      <c r="B49" s="87" t="s">
        <v>117</v>
      </c>
      <c r="C49" s="86" t="s">
        <v>1</v>
      </c>
      <c r="D49" s="185">
        <v>0</v>
      </c>
      <c r="E49" s="315">
        <v>10.28</v>
      </c>
      <c r="F49" s="316"/>
      <c r="G49" s="227">
        <f>E49*$I$1</f>
        <v>12.85</v>
      </c>
      <c r="H49" s="228">
        <f>ROUND(G49*D49,2)</f>
        <v>0</v>
      </c>
      <c r="J49" s="306" t="s">
        <v>128</v>
      </c>
    </row>
    <row r="50" spans="1:10" ht="12.75">
      <c r="A50" s="86"/>
      <c r="B50" s="207" t="s">
        <v>34</v>
      </c>
      <c r="C50" s="86"/>
      <c r="D50" s="185"/>
      <c r="E50" s="315"/>
      <c r="F50" s="316"/>
      <c r="G50" s="227"/>
      <c r="H50" s="229">
        <f>SUM(H45:H49)</f>
        <v>3751.45</v>
      </c>
      <c r="J50" s="306"/>
    </row>
    <row r="51" spans="1:10" ht="12.75" hidden="1">
      <c r="A51" s="222">
        <v>8</v>
      </c>
      <c r="B51" s="225" t="s">
        <v>42</v>
      </c>
      <c r="C51" s="223"/>
      <c r="D51" s="234"/>
      <c r="E51" s="335"/>
      <c r="F51" s="336"/>
      <c r="G51" s="230"/>
      <c r="H51" s="231"/>
      <c r="J51" s="310"/>
    </row>
    <row r="52" spans="1:10" ht="12.75" hidden="1">
      <c r="A52" s="86" t="s">
        <v>60</v>
      </c>
      <c r="B52" s="189" t="s">
        <v>118</v>
      </c>
      <c r="C52" s="86" t="s">
        <v>44</v>
      </c>
      <c r="D52" s="185">
        <v>0</v>
      </c>
      <c r="E52" s="315">
        <v>11.33</v>
      </c>
      <c r="F52" s="316"/>
      <c r="G52" s="227">
        <f>E52*$I$1</f>
        <v>14.1625</v>
      </c>
      <c r="H52" s="228">
        <f>ROUND(G52*D52,2)</f>
        <v>0</v>
      </c>
      <c r="J52" s="310" t="s">
        <v>46</v>
      </c>
    </row>
    <row r="53" spans="1:10" ht="12.75" hidden="1">
      <c r="A53" s="86" t="s">
        <v>61</v>
      </c>
      <c r="B53" s="189" t="s">
        <v>119</v>
      </c>
      <c r="C53" s="86" t="s">
        <v>44</v>
      </c>
      <c r="D53" s="185">
        <v>0</v>
      </c>
      <c r="E53" s="315">
        <v>4.88</v>
      </c>
      <c r="F53" s="316"/>
      <c r="G53" s="227">
        <f>E53*$I$1</f>
        <v>6.1</v>
      </c>
      <c r="H53" s="228">
        <f>ROUND(G53*D53,2)</f>
        <v>0</v>
      </c>
      <c r="J53" s="310" t="s">
        <v>45</v>
      </c>
    </row>
    <row r="54" spans="1:10" ht="12.75" hidden="1">
      <c r="A54" s="86"/>
      <c r="B54" s="206" t="s">
        <v>34</v>
      </c>
      <c r="C54" s="86"/>
      <c r="D54" s="185"/>
      <c r="E54" s="315"/>
      <c r="F54" s="316"/>
      <c r="G54" s="227"/>
      <c r="H54" s="229">
        <f>SUM(H52:H53)</f>
        <v>0</v>
      </c>
      <c r="J54" s="310"/>
    </row>
    <row r="55" spans="1:10" s="79" customFormat="1" ht="12.75" hidden="1">
      <c r="A55" s="222">
        <v>9</v>
      </c>
      <c r="B55" s="226" t="s">
        <v>41</v>
      </c>
      <c r="C55" s="223"/>
      <c r="D55" s="234"/>
      <c r="E55" s="321"/>
      <c r="F55" s="322"/>
      <c r="G55" s="230"/>
      <c r="H55" s="231"/>
      <c r="J55" s="306"/>
    </row>
    <row r="56" spans="1:10" s="79" customFormat="1" ht="12.75" hidden="1">
      <c r="A56" s="86" t="s">
        <v>62</v>
      </c>
      <c r="B56" s="190" t="s">
        <v>129</v>
      </c>
      <c r="C56" s="86" t="s">
        <v>1</v>
      </c>
      <c r="D56" s="185">
        <v>0</v>
      </c>
      <c r="E56" s="315">
        <v>282.08</v>
      </c>
      <c r="F56" s="316"/>
      <c r="G56" s="227">
        <f>E56*$I$1</f>
        <v>352.59999999999997</v>
      </c>
      <c r="H56" s="228">
        <f>ROUND(G56*D56,2)</f>
        <v>0</v>
      </c>
      <c r="J56" s="306" t="s">
        <v>161</v>
      </c>
    </row>
    <row r="57" spans="1:10" s="79" customFormat="1" ht="12.75" hidden="1">
      <c r="A57" s="86" t="s">
        <v>63</v>
      </c>
      <c r="B57" s="190" t="s">
        <v>130</v>
      </c>
      <c r="C57" s="86" t="s">
        <v>1</v>
      </c>
      <c r="D57" s="185">
        <v>0</v>
      </c>
      <c r="E57" s="315">
        <v>353.09</v>
      </c>
      <c r="F57" s="316"/>
      <c r="G57" s="227">
        <f>E57*$I$1</f>
        <v>441.36249999999995</v>
      </c>
      <c r="H57" s="228">
        <f>ROUND(G57*D57,2)</f>
        <v>0</v>
      </c>
      <c r="J57" s="306" t="s">
        <v>162</v>
      </c>
    </row>
    <row r="58" spans="1:10" s="79" customFormat="1" ht="12.75" hidden="1">
      <c r="A58" s="86" t="s">
        <v>67</v>
      </c>
      <c r="B58" s="190" t="s">
        <v>131</v>
      </c>
      <c r="C58" s="86" t="s">
        <v>1</v>
      </c>
      <c r="D58" s="185">
        <v>0</v>
      </c>
      <c r="E58" s="315">
        <v>432.14</v>
      </c>
      <c r="F58" s="316"/>
      <c r="G58" s="227">
        <f>E58*$I$1</f>
        <v>540.175</v>
      </c>
      <c r="H58" s="228">
        <f>ROUND(G58*D58,2)</f>
        <v>0</v>
      </c>
      <c r="J58" s="306" t="s">
        <v>160</v>
      </c>
    </row>
    <row r="59" spans="1:10" s="79" customFormat="1" ht="12.75" hidden="1">
      <c r="A59" s="86" t="s">
        <v>68</v>
      </c>
      <c r="B59" s="190" t="s">
        <v>132</v>
      </c>
      <c r="C59" s="86" t="s">
        <v>1</v>
      </c>
      <c r="D59" s="185">
        <v>0</v>
      </c>
      <c r="E59" s="315">
        <v>282.08</v>
      </c>
      <c r="F59" s="316"/>
      <c r="G59" s="227">
        <f>E59*$I$1</f>
        <v>352.59999999999997</v>
      </c>
      <c r="H59" s="228">
        <f>ROUND(G59*D59,2)</f>
        <v>0</v>
      </c>
      <c r="J59" s="306" t="s">
        <v>161</v>
      </c>
    </row>
    <row r="60" spans="1:10" s="79" customFormat="1" ht="12.75" hidden="1">
      <c r="A60" s="130"/>
      <c r="B60" s="206" t="s">
        <v>34</v>
      </c>
      <c r="C60" s="86"/>
      <c r="D60" s="185"/>
      <c r="E60" s="315"/>
      <c r="F60" s="316"/>
      <c r="G60" s="227"/>
      <c r="H60" s="229">
        <f>SUM(H56:H59)</f>
        <v>0</v>
      </c>
      <c r="J60" s="306"/>
    </row>
    <row r="61" spans="1:10" s="79" customFormat="1" ht="12.75" hidden="1">
      <c r="A61" s="222">
        <v>10</v>
      </c>
      <c r="B61" s="226" t="s">
        <v>47</v>
      </c>
      <c r="C61" s="223"/>
      <c r="D61" s="234"/>
      <c r="E61" s="321"/>
      <c r="F61" s="322"/>
      <c r="G61" s="230"/>
      <c r="H61" s="231"/>
      <c r="J61" s="306"/>
    </row>
    <row r="62" spans="1:10" s="79" customFormat="1" ht="12.75" hidden="1">
      <c r="A62" s="86" t="s">
        <v>48</v>
      </c>
      <c r="B62" s="190" t="s">
        <v>100</v>
      </c>
      <c r="C62" s="86" t="s">
        <v>33</v>
      </c>
      <c r="D62" s="185">
        <v>0</v>
      </c>
      <c r="E62" s="315">
        <v>4.3</v>
      </c>
      <c r="F62" s="316"/>
      <c r="G62" s="227">
        <f aca="true" t="shared" si="2" ref="G62:G67">E62*$I$1</f>
        <v>5.375</v>
      </c>
      <c r="H62" s="228">
        <f aca="true" t="shared" si="3" ref="H62:H67">ROUND(G62*D62,2)</f>
        <v>0</v>
      </c>
      <c r="J62" s="306" t="s">
        <v>133</v>
      </c>
    </row>
    <row r="63" spans="1:10" s="79" customFormat="1" ht="12.75" hidden="1">
      <c r="A63" s="86" t="s">
        <v>49</v>
      </c>
      <c r="B63" s="190" t="s">
        <v>101</v>
      </c>
      <c r="C63" s="86" t="s">
        <v>33</v>
      </c>
      <c r="D63" s="185">
        <v>0</v>
      </c>
      <c r="E63" s="315">
        <v>8.97</v>
      </c>
      <c r="F63" s="316"/>
      <c r="G63" s="227">
        <f t="shared" si="2"/>
        <v>11.2125</v>
      </c>
      <c r="H63" s="228">
        <f t="shared" si="3"/>
        <v>0</v>
      </c>
      <c r="J63" s="306" t="s">
        <v>134</v>
      </c>
    </row>
    <row r="64" spans="1:10" s="79" customFormat="1" ht="12.75" hidden="1">
      <c r="A64" s="86" t="s">
        <v>79</v>
      </c>
      <c r="B64" s="190" t="s">
        <v>103</v>
      </c>
      <c r="C64" s="86" t="s">
        <v>27</v>
      </c>
      <c r="D64" s="185">
        <v>0</v>
      </c>
      <c r="E64" s="315">
        <v>7.86</v>
      </c>
      <c r="F64" s="316"/>
      <c r="G64" s="227">
        <f t="shared" si="2"/>
        <v>9.825000000000001</v>
      </c>
      <c r="H64" s="228">
        <f t="shared" si="3"/>
        <v>0</v>
      </c>
      <c r="J64" s="306" t="s">
        <v>135</v>
      </c>
    </row>
    <row r="65" spans="1:10" s="79" customFormat="1" ht="12.75" hidden="1">
      <c r="A65" s="86" t="s">
        <v>80</v>
      </c>
      <c r="B65" s="190" t="s">
        <v>104</v>
      </c>
      <c r="C65" s="86" t="s">
        <v>27</v>
      </c>
      <c r="D65" s="185">
        <v>0</v>
      </c>
      <c r="E65" s="315">
        <v>10.69</v>
      </c>
      <c r="F65" s="316"/>
      <c r="G65" s="227">
        <f t="shared" si="2"/>
        <v>13.362499999999999</v>
      </c>
      <c r="H65" s="228">
        <f t="shared" si="3"/>
        <v>0</v>
      </c>
      <c r="J65" s="306" t="s">
        <v>136</v>
      </c>
    </row>
    <row r="66" spans="1:10" s="79" customFormat="1" ht="12.75" hidden="1">
      <c r="A66" s="86" t="s">
        <v>81</v>
      </c>
      <c r="B66" s="190" t="s">
        <v>102</v>
      </c>
      <c r="C66" s="86" t="s">
        <v>27</v>
      </c>
      <c r="D66" s="185">
        <v>0</v>
      </c>
      <c r="E66" s="315">
        <v>44.9</v>
      </c>
      <c r="F66" s="316"/>
      <c r="G66" s="227">
        <f t="shared" si="2"/>
        <v>56.125</v>
      </c>
      <c r="H66" s="228">
        <f t="shared" si="3"/>
        <v>0</v>
      </c>
      <c r="J66" s="306" t="s">
        <v>137</v>
      </c>
    </row>
    <row r="67" spans="1:10" s="79" customFormat="1" ht="12.75" hidden="1">
      <c r="A67" s="86" t="s">
        <v>151</v>
      </c>
      <c r="B67" s="190" t="s">
        <v>105</v>
      </c>
      <c r="C67" s="86" t="s">
        <v>27</v>
      </c>
      <c r="D67" s="185">
        <v>0</v>
      </c>
      <c r="E67" s="315">
        <v>96.4</v>
      </c>
      <c r="F67" s="316"/>
      <c r="G67" s="227">
        <f t="shared" si="2"/>
        <v>120.5</v>
      </c>
      <c r="H67" s="228">
        <f t="shared" si="3"/>
        <v>0</v>
      </c>
      <c r="J67" s="304" t="s">
        <v>138</v>
      </c>
    </row>
    <row r="68" spans="1:10" s="79" customFormat="1" ht="12.75" hidden="1">
      <c r="A68" s="86"/>
      <c r="B68" s="206" t="s">
        <v>34</v>
      </c>
      <c r="C68" s="86"/>
      <c r="D68" s="185"/>
      <c r="E68" s="315"/>
      <c r="F68" s="316"/>
      <c r="G68" s="227"/>
      <c r="H68" s="229">
        <f>SUM(H62:H67)</f>
        <v>0</v>
      </c>
      <c r="J68" s="306"/>
    </row>
    <row r="69" spans="1:10" s="79" customFormat="1" ht="12.75">
      <c r="A69" s="222">
        <v>5</v>
      </c>
      <c r="B69" s="226" t="s">
        <v>40</v>
      </c>
      <c r="C69" s="223"/>
      <c r="D69" s="234"/>
      <c r="E69" s="321"/>
      <c r="F69" s="322"/>
      <c r="G69" s="230"/>
      <c r="H69" s="231"/>
      <c r="J69" s="306"/>
    </row>
    <row r="70" spans="1:10" s="79" customFormat="1" ht="12.75" hidden="1">
      <c r="A70" s="86" t="s">
        <v>69</v>
      </c>
      <c r="B70" s="245" t="s">
        <v>108</v>
      </c>
      <c r="C70" s="86" t="s">
        <v>44</v>
      </c>
      <c r="D70" s="185">
        <v>0</v>
      </c>
      <c r="E70" s="315">
        <v>3.88</v>
      </c>
      <c r="F70" s="316"/>
      <c r="G70" s="227">
        <f aca="true" t="shared" si="4" ref="G70:G86">E70*$I$1</f>
        <v>4.85</v>
      </c>
      <c r="H70" s="228">
        <f aca="true" t="shared" si="5" ref="H70:H86">ROUND(G70*D70,2)</f>
        <v>0</v>
      </c>
      <c r="J70" s="306" t="s">
        <v>139</v>
      </c>
    </row>
    <row r="71" spans="1:10" s="79" customFormat="1" ht="12" customHeight="1" hidden="1">
      <c r="A71" s="86" t="s">
        <v>70</v>
      </c>
      <c r="B71" s="245" t="s">
        <v>140</v>
      </c>
      <c r="C71" s="86" t="s">
        <v>1</v>
      </c>
      <c r="D71" s="185"/>
      <c r="E71" s="315">
        <v>13.49</v>
      </c>
      <c r="F71" s="316"/>
      <c r="G71" s="227">
        <f t="shared" si="4"/>
        <v>16.8625</v>
      </c>
      <c r="H71" s="228">
        <f t="shared" si="5"/>
        <v>0</v>
      </c>
      <c r="J71" s="306" t="s">
        <v>141</v>
      </c>
    </row>
    <row r="72" spans="1:10" s="312" customFormat="1" ht="22.5" hidden="1">
      <c r="A72" s="224" t="s">
        <v>58</v>
      </c>
      <c r="B72" s="313" t="s">
        <v>241</v>
      </c>
      <c r="C72" s="224" t="s">
        <v>184</v>
      </c>
      <c r="D72" s="185"/>
      <c r="E72" s="315">
        <v>43.56</v>
      </c>
      <c r="F72" s="316"/>
      <c r="G72" s="227">
        <f t="shared" si="4"/>
        <v>54.45</v>
      </c>
      <c r="H72" s="314">
        <f t="shared" si="5"/>
        <v>0</v>
      </c>
      <c r="J72" s="306" t="s">
        <v>242</v>
      </c>
    </row>
    <row r="73" spans="1:10" s="79" customFormat="1" ht="22.5">
      <c r="A73" s="86" t="s">
        <v>58</v>
      </c>
      <c r="B73" s="274" t="s">
        <v>224</v>
      </c>
      <c r="C73" s="86" t="s">
        <v>184</v>
      </c>
      <c r="D73" s="185">
        <v>57</v>
      </c>
      <c r="E73" s="315">
        <v>48.66</v>
      </c>
      <c r="F73" s="316"/>
      <c r="G73" s="227">
        <f t="shared" si="4"/>
        <v>60.824999999999996</v>
      </c>
      <c r="H73" s="228">
        <f t="shared" si="5"/>
        <v>3467.03</v>
      </c>
      <c r="J73" s="306" t="s">
        <v>178</v>
      </c>
    </row>
    <row r="74" spans="1:10" s="79" customFormat="1" ht="12.75">
      <c r="A74" s="86" t="s">
        <v>59</v>
      </c>
      <c r="B74" s="244" t="s">
        <v>182</v>
      </c>
      <c r="C74" s="86" t="s">
        <v>33</v>
      </c>
      <c r="D74" s="185">
        <v>94.2</v>
      </c>
      <c r="E74" s="315">
        <v>64.03</v>
      </c>
      <c r="F74" s="316"/>
      <c r="G74" s="227">
        <f t="shared" si="4"/>
        <v>80.0375</v>
      </c>
      <c r="H74" s="228">
        <f t="shared" si="5"/>
        <v>7539.53</v>
      </c>
      <c r="J74" s="306" t="s">
        <v>142</v>
      </c>
    </row>
    <row r="75" spans="1:10" s="79" customFormat="1" ht="22.5" hidden="1">
      <c r="A75" s="86" t="s">
        <v>152</v>
      </c>
      <c r="B75" s="189" t="s">
        <v>120</v>
      </c>
      <c r="C75" s="86" t="s">
        <v>1</v>
      </c>
      <c r="D75" s="185">
        <v>0</v>
      </c>
      <c r="E75" s="315">
        <v>81.86</v>
      </c>
      <c r="F75" s="316"/>
      <c r="G75" s="227">
        <f t="shared" si="4"/>
        <v>102.325</v>
      </c>
      <c r="H75" s="228">
        <f t="shared" si="5"/>
        <v>0</v>
      </c>
      <c r="J75" s="306" t="s">
        <v>143</v>
      </c>
    </row>
    <row r="76" spans="1:10" s="79" customFormat="1" ht="12.75" hidden="1">
      <c r="A76" s="86" t="s">
        <v>153</v>
      </c>
      <c r="B76" s="189" t="s">
        <v>121</v>
      </c>
      <c r="C76" s="86" t="s">
        <v>1</v>
      </c>
      <c r="D76" s="185">
        <v>0</v>
      </c>
      <c r="E76" s="315">
        <v>37.33</v>
      </c>
      <c r="F76" s="316"/>
      <c r="G76" s="227">
        <f t="shared" si="4"/>
        <v>46.662499999999994</v>
      </c>
      <c r="H76" s="228">
        <f t="shared" si="5"/>
        <v>0</v>
      </c>
      <c r="J76" s="306"/>
    </row>
    <row r="77" spans="1:10" s="79" customFormat="1" ht="22.5">
      <c r="A77" s="86" t="s">
        <v>201</v>
      </c>
      <c r="B77" s="87" t="s">
        <v>235</v>
      </c>
      <c r="C77" s="86" t="s">
        <v>1</v>
      </c>
      <c r="D77" s="185">
        <v>67.18</v>
      </c>
      <c r="E77" s="315">
        <v>88.31</v>
      </c>
      <c r="F77" s="316"/>
      <c r="G77" s="227">
        <f t="shared" si="4"/>
        <v>110.3875</v>
      </c>
      <c r="H77" s="228">
        <f t="shared" si="5"/>
        <v>7415.83</v>
      </c>
      <c r="J77" s="306" t="s">
        <v>194</v>
      </c>
    </row>
    <row r="78" spans="1:10" s="79" customFormat="1" ht="12.75" customHeight="1" hidden="1">
      <c r="A78" s="86"/>
      <c r="B78" s="87" t="s">
        <v>195</v>
      </c>
      <c r="C78" s="86"/>
      <c r="D78" s="185"/>
      <c r="E78" s="270"/>
      <c r="F78" s="271"/>
      <c r="G78" s="227"/>
      <c r="H78" s="228"/>
      <c r="J78" s="311"/>
    </row>
    <row r="79" spans="1:10" s="79" customFormat="1" ht="45">
      <c r="A79" s="86" t="s">
        <v>202</v>
      </c>
      <c r="B79" s="252" t="s">
        <v>171</v>
      </c>
      <c r="C79" s="86" t="s">
        <v>1</v>
      </c>
      <c r="D79" s="185">
        <v>392.04</v>
      </c>
      <c r="E79" s="315">
        <v>69</v>
      </c>
      <c r="F79" s="316"/>
      <c r="G79" s="227">
        <f t="shared" si="4"/>
        <v>86.25</v>
      </c>
      <c r="H79" s="228">
        <f t="shared" si="5"/>
        <v>33813.45</v>
      </c>
      <c r="J79" s="306">
        <v>72111</v>
      </c>
    </row>
    <row r="80" spans="1:10" s="302" customFormat="1" ht="22.5">
      <c r="A80" s="86" t="s">
        <v>203</v>
      </c>
      <c r="B80" s="274" t="s">
        <v>226</v>
      </c>
      <c r="C80" s="86" t="s">
        <v>1</v>
      </c>
      <c r="D80" s="185">
        <v>403.92</v>
      </c>
      <c r="E80" s="315">
        <v>100.69</v>
      </c>
      <c r="F80" s="316"/>
      <c r="G80" s="227">
        <f t="shared" si="4"/>
        <v>125.8625</v>
      </c>
      <c r="H80" s="228">
        <f t="shared" si="5"/>
        <v>50838.38</v>
      </c>
      <c r="J80" s="306" t="s">
        <v>172</v>
      </c>
    </row>
    <row r="81" spans="1:10" s="79" customFormat="1" ht="12.75">
      <c r="A81" s="86" t="s">
        <v>204</v>
      </c>
      <c r="B81" s="274" t="s">
        <v>185</v>
      </c>
      <c r="C81" s="86" t="s">
        <v>1</v>
      </c>
      <c r="D81" s="185">
        <v>52.66</v>
      </c>
      <c r="E81" s="315">
        <v>57.91</v>
      </c>
      <c r="F81" s="316"/>
      <c r="G81" s="227">
        <f t="shared" si="4"/>
        <v>72.38749999999999</v>
      </c>
      <c r="H81" s="228">
        <f t="shared" si="5"/>
        <v>3811.93</v>
      </c>
      <c r="J81" s="306" t="s">
        <v>181</v>
      </c>
    </row>
    <row r="82" spans="1:10" s="79" customFormat="1" ht="12.75">
      <c r="A82" s="86" t="s">
        <v>205</v>
      </c>
      <c r="B82" s="274" t="s">
        <v>190</v>
      </c>
      <c r="C82" s="86" t="s">
        <v>184</v>
      </c>
      <c r="D82" s="185">
        <v>4.4</v>
      </c>
      <c r="E82" s="315">
        <v>13.26</v>
      </c>
      <c r="F82" s="316"/>
      <c r="G82" s="227">
        <f t="shared" si="4"/>
        <v>16.575</v>
      </c>
      <c r="H82" s="228">
        <f t="shared" si="5"/>
        <v>72.93</v>
      </c>
      <c r="J82" s="306">
        <v>574</v>
      </c>
    </row>
    <row r="83" spans="1:10" s="79" customFormat="1" ht="12.75">
      <c r="A83" s="86" t="s">
        <v>206</v>
      </c>
      <c r="B83" s="274" t="s">
        <v>225</v>
      </c>
      <c r="C83" s="86" t="s">
        <v>184</v>
      </c>
      <c r="D83" s="185">
        <v>8.2</v>
      </c>
      <c r="E83" s="315">
        <v>48.66</v>
      </c>
      <c r="F83" s="316"/>
      <c r="G83" s="227">
        <f t="shared" si="4"/>
        <v>60.824999999999996</v>
      </c>
      <c r="H83" s="228">
        <f t="shared" si="5"/>
        <v>498.77</v>
      </c>
      <c r="J83" s="306" t="s">
        <v>198</v>
      </c>
    </row>
    <row r="84" spans="1:10" s="79" customFormat="1" ht="22.5">
      <c r="A84" s="86" t="s">
        <v>207</v>
      </c>
      <c r="B84" s="274" t="s">
        <v>191</v>
      </c>
      <c r="C84" s="86" t="s">
        <v>1</v>
      </c>
      <c r="D84" s="185">
        <v>14.52</v>
      </c>
      <c r="E84" s="315">
        <v>94.06</v>
      </c>
      <c r="F84" s="316"/>
      <c r="G84" s="227">
        <f>E84*$I$1</f>
        <v>117.575</v>
      </c>
      <c r="H84" s="228">
        <f>ROUND(G84*D84,2)</f>
        <v>1707.19</v>
      </c>
      <c r="J84" s="306" t="s">
        <v>173</v>
      </c>
    </row>
    <row r="85" spans="1:10" s="79" customFormat="1" ht="12.75">
      <c r="A85" s="86" t="s">
        <v>244</v>
      </c>
      <c r="B85" s="274" t="s">
        <v>245</v>
      </c>
      <c r="C85" s="86" t="s">
        <v>27</v>
      </c>
      <c r="D85" s="185">
        <v>7</v>
      </c>
      <c r="E85" s="315">
        <v>151.25</v>
      </c>
      <c r="F85" s="316"/>
      <c r="G85" s="227">
        <f>E85*$I$1</f>
        <v>189.0625</v>
      </c>
      <c r="H85" s="228">
        <f>ROUND(G85*D85,2)</f>
        <v>1323.44</v>
      </c>
      <c r="J85" s="306" t="s">
        <v>173</v>
      </c>
    </row>
    <row r="86" spans="1:10" s="79" customFormat="1" ht="22.5">
      <c r="A86" s="86" t="s">
        <v>247</v>
      </c>
      <c r="B86" s="274" t="s">
        <v>246</v>
      </c>
      <c r="C86" s="86" t="s">
        <v>27</v>
      </c>
      <c r="D86" s="185">
        <v>25</v>
      </c>
      <c r="E86" s="315">
        <v>102.92</v>
      </c>
      <c r="F86" s="316"/>
      <c r="G86" s="227">
        <f t="shared" si="4"/>
        <v>128.65</v>
      </c>
      <c r="H86" s="228">
        <f t="shared" si="5"/>
        <v>3216.25</v>
      </c>
      <c r="J86" s="306" t="s">
        <v>173</v>
      </c>
    </row>
    <row r="87" spans="1:10" s="79" customFormat="1" ht="12.75" hidden="1">
      <c r="A87" s="86"/>
      <c r="B87" s="274"/>
      <c r="C87" s="86"/>
      <c r="D87" s="185"/>
      <c r="E87" s="272"/>
      <c r="F87" s="273"/>
      <c r="G87" s="227"/>
      <c r="H87" s="228"/>
      <c r="J87" s="306"/>
    </row>
    <row r="88" spans="1:10" s="79" customFormat="1" ht="12.75">
      <c r="A88" s="86"/>
      <c r="B88" s="206" t="s">
        <v>34</v>
      </c>
      <c r="C88" s="86"/>
      <c r="D88" s="185"/>
      <c r="E88" s="315"/>
      <c r="F88" s="316"/>
      <c r="G88" s="227"/>
      <c r="H88" s="229">
        <f>SUM(H70:H87)</f>
        <v>113704.73</v>
      </c>
      <c r="J88" s="306"/>
    </row>
    <row r="89" spans="1:10" s="79" customFormat="1" ht="12.75">
      <c r="A89" s="242">
        <v>6</v>
      </c>
      <c r="B89" s="226" t="s">
        <v>82</v>
      </c>
      <c r="C89" s="223"/>
      <c r="D89" s="234"/>
      <c r="E89" s="321"/>
      <c r="F89" s="322"/>
      <c r="G89" s="230"/>
      <c r="H89" s="231"/>
      <c r="J89" s="306"/>
    </row>
    <row r="90" spans="1:10" s="79" customFormat="1" ht="22.5" hidden="1">
      <c r="A90" s="86" t="s">
        <v>90</v>
      </c>
      <c r="B90" s="252" t="s">
        <v>227</v>
      </c>
      <c r="C90" s="86" t="s">
        <v>1</v>
      </c>
      <c r="D90" s="185"/>
      <c r="E90" s="315">
        <v>16.13</v>
      </c>
      <c r="F90" s="316"/>
      <c r="G90" s="227">
        <f>E90*$I$1</f>
        <v>20.162499999999998</v>
      </c>
      <c r="H90" s="228">
        <f aca="true" t="shared" si="6" ref="H90:H101">ROUND(G90*D90,2)</f>
        <v>0</v>
      </c>
      <c r="I90" s="100"/>
      <c r="J90" s="306" t="s">
        <v>189</v>
      </c>
    </row>
    <row r="91" spans="1:10" s="79" customFormat="1" ht="22.5" hidden="1">
      <c r="A91" s="86" t="s">
        <v>208</v>
      </c>
      <c r="B91" s="252" t="s">
        <v>228</v>
      </c>
      <c r="C91" s="86" t="s">
        <v>1</v>
      </c>
      <c r="D91" s="185"/>
      <c r="E91" s="315">
        <v>8.38</v>
      </c>
      <c r="F91" s="316"/>
      <c r="G91" s="227">
        <f>E91*$I$1</f>
        <v>10.475000000000001</v>
      </c>
      <c r="H91" s="228">
        <f t="shared" si="6"/>
        <v>0</v>
      </c>
      <c r="I91" s="100"/>
      <c r="J91" s="306" t="s">
        <v>145</v>
      </c>
    </row>
    <row r="92" spans="1:10" s="79" customFormat="1" ht="22.5">
      <c r="A92" s="86" t="s">
        <v>90</v>
      </c>
      <c r="B92" s="252" t="s">
        <v>229</v>
      </c>
      <c r="C92" s="86" t="s">
        <v>1</v>
      </c>
      <c r="D92" s="185">
        <v>403.92</v>
      </c>
      <c r="E92" s="315">
        <v>14.71</v>
      </c>
      <c r="F92" s="316"/>
      <c r="G92" s="227">
        <f>E92*$I$1</f>
        <v>18.387500000000003</v>
      </c>
      <c r="H92" s="228">
        <f t="shared" si="6"/>
        <v>7427.08</v>
      </c>
      <c r="I92" s="100"/>
      <c r="J92" s="306" t="s">
        <v>213</v>
      </c>
    </row>
    <row r="93" spans="1:10" s="79" customFormat="1" ht="22.5">
      <c r="A93" s="86" t="s">
        <v>208</v>
      </c>
      <c r="B93" s="252" t="s">
        <v>230</v>
      </c>
      <c r="C93" s="86" t="s">
        <v>1</v>
      </c>
      <c r="D93" s="185">
        <v>403.92</v>
      </c>
      <c r="E93" s="315">
        <v>15.47</v>
      </c>
      <c r="F93" s="316"/>
      <c r="G93" s="227">
        <f>E93*$I$1</f>
        <v>19.337500000000002</v>
      </c>
      <c r="H93" s="228">
        <f t="shared" si="6"/>
        <v>7810.8</v>
      </c>
      <c r="I93" s="70"/>
      <c r="J93" s="306" t="s">
        <v>214</v>
      </c>
    </row>
    <row r="94" spans="1:10" s="79" customFormat="1" ht="22.5">
      <c r="A94" s="86" t="s">
        <v>211</v>
      </c>
      <c r="B94" s="252" t="s">
        <v>231</v>
      </c>
      <c r="C94" s="86" t="s">
        <v>1</v>
      </c>
      <c r="D94" s="185">
        <f>14.52+49.64+20.16</f>
        <v>84.32</v>
      </c>
      <c r="E94" s="315">
        <v>15.97</v>
      </c>
      <c r="F94" s="316"/>
      <c r="G94" s="227">
        <f>E94*$I$1</f>
        <v>19.962500000000002</v>
      </c>
      <c r="H94" s="228">
        <f t="shared" si="6"/>
        <v>1683.24</v>
      </c>
      <c r="I94" s="70"/>
      <c r="J94" s="306">
        <v>6082</v>
      </c>
    </row>
    <row r="95" spans="1:10" s="79" customFormat="1" ht="22.5" hidden="1">
      <c r="A95" s="86" t="s">
        <v>218</v>
      </c>
      <c r="B95" s="252" t="s">
        <v>232</v>
      </c>
      <c r="C95" s="86" t="s">
        <v>1</v>
      </c>
      <c r="D95" s="185"/>
      <c r="E95" s="315">
        <v>16.13</v>
      </c>
      <c r="F95" s="316"/>
      <c r="G95" s="227">
        <f aca="true" t="shared" si="7" ref="G95:G101">E95*$I$1</f>
        <v>20.162499999999998</v>
      </c>
      <c r="H95" s="228">
        <f t="shared" si="6"/>
        <v>0</v>
      </c>
      <c r="I95" s="70"/>
      <c r="J95" s="306" t="s">
        <v>189</v>
      </c>
    </row>
    <row r="96" spans="1:10" s="79" customFormat="1" ht="12.75" hidden="1">
      <c r="A96" s="86" t="s">
        <v>219</v>
      </c>
      <c r="B96" s="252" t="s">
        <v>233</v>
      </c>
      <c r="C96" s="86" t="s">
        <v>1</v>
      </c>
      <c r="D96" s="185"/>
      <c r="E96" s="315">
        <v>8.38</v>
      </c>
      <c r="F96" s="316"/>
      <c r="G96" s="227">
        <f t="shared" si="7"/>
        <v>10.475000000000001</v>
      </c>
      <c r="H96" s="228">
        <f t="shared" si="6"/>
        <v>0</v>
      </c>
      <c r="I96" s="100"/>
      <c r="J96" s="306" t="s">
        <v>145</v>
      </c>
    </row>
    <row r="97" spans="1:10" s="79" customFormat="1" ht="22.5">
      <c r="A97" s="86" t="s">
        <v>212</v>
      </c>
      <c r="B97" s="252" t="s">
        <v>248</v>
      </c>
      <c r="C97" s="86" t="s">
        <v>1</v>
      </c>
      <c r="D97" s="185">
        <f>498.4+193.2+175+5.6+308+115.81+83.7</f>
        <v>1379.7099999999998</v>
      </c>
      <c r="E97" s="315">
        <v>16.13</v>
      </c>
      <c r="F97" s="316"/>
      <c r="G97" s="227">
        <f>E97*$I$1</f>
        <v>20.162499999999998</v>
      </c>
      <c r="H97" s="228">
        <f t="shared" si="6"/>
        <v>27818.4</v>
      </c>
      <c r="I97" s="100"/>
      <c r="J97" s="306" t="s">
        <v>189</v>
      </c>
    </row>
    <row r="98" spans="1:10" ht="22.5">
      <c r="A98" s="86" t="s">
        <v>217</v>
      </c>
      <c r="B98" s="252" t="s">
        <v>249</v>
      </c>
      <c r="C98" s="86" t="s">
        <v>1</v>
      </c>
      <c r="D98" s="185">
        <f>498.4+193.2+175+5.6+308+115.81+83.7</f>
        <v>1379.7099999999998</v>
      </c>
      <c r="E98" s="315">
        <v>8.38</v>
      </c>
      <c r="F98" s="316"/>
      <c r="G98" s="227">
        <f t="shared" si="7"/>
        <v>10.475000000000001</v>
      </c>
      <c r="H98" s="228">
        <f t="shared" si="6"/>
        <v>14452.46</v>
      </c>
      <c r="I98" s="70"/>
      <c r="J98" s="306" t="s">
        <v>145</v>
      </c>
    </row>
    <row r="99" spans="1:10" ht="12.75" hidden="1">
      <c r="A99" s="86" t="s">
        <v>74</v>
      </c>
      <c r="B99" s="252" t="s">
        <v>164</v>
      </c>
      <c r="C99" s="86" t="s">
        <v>1</v>
      </c>
      <c r="D99" s="185">
        <v>0</v>
      </c>
      <c r="E99" s="315">
        <v>12.52</v>
      </c>
      <c r="F99" s="316"/>
      <c r="G99" s="227">
        <f t="shared" si="7"/>
        <v>15.649999999999999</v>
      </c>
      <c r="H99" s="228">
        <f t="shared" si="6"/>
        <v>0</v>
      </c>
      <c r="J99" s="306" t="s">
        <v>163</v>
      </c>
    </row>
    <row r="100" spans="1:10" ht="12.75" hidden="1">
      <c r="A100" s="86" t="s">
        <v>92</v>
      </c>
      <c r="B100" s="244" t="s">
        <v>159</v>
      </c>
      <c r="C100" s="86" t="s">
        <v>1</v>
      </c>
      <c r="D100" s="185">
        <v>0</v>
      </c>
      <c r="E100" s="315">
        <v>9.46</v>
      </c>
      <c r="F100" s="316"/>
      <c r="G100" s="227">
        <f t="shared" si="7"/>
        <v>11.825000000000001</v>
      </c>
      <c r="H100" s="228">
        <f t="shared" si="6"/>
        <v>0</v>
      </c>
      <c r="J100" s="306" t="s">
        <v>144</v>
      </c>
    </row>
    <row r="101" spans="1:10" ht="12.75" hidden="1">
      <c r="A101" s="86" t="s">
        <v>165</v>
      </c>
      <c r="B101" s="245" t="s">
        <v>166</v>
      </c>
      <c r="C101" s="86" t="s">
        <v>1</v>
      </c>
      <c r="D101" s="185">
        <v>0</v>
      </c>
      <c r="E101" s="315">
        <v>13.49</v>
      </c>
      <c r="F101" s="316"/>
      <c r="G101" s="227">
        <f t="shared" si="7"/>
        <v>16.8625</v>
      </c>
      <c r="H101" s="228">
        <f t="shared" si="6"/>
        <v>0</v>
      </c>
      <c r="J101" s="306" t="s">
        <v>141</v>
      </c>
    </row>
    <row r="102" spans="1:10" s="79" customFormat="1" ht="12.75">
      <c r="A102" s="86"/>
      <c r="B102" s="206" t="s">
        <v>34</v>
      </c>
      <c r="C102" s="86"/>
      <c r="D102" s="185"/>
      <c r="E102" s="315"/>
      <c r="F102" s="316"/>
      <c r="G102" s="227"/>
      <c r="H102" s="229">
        <f>SUM(H90:H101)</f>
        <v>59191.98</v>
      </c>
      <c r="J102" s="306"/>
    </row>
    <row r="103" spans="1:10" s="79" customFormat="1" ht="12.75">
      <c r="A103" s="239">
        <v>7</v>
      </c>
      <c r="B103" s="226" t="s">
        <v>192</v>
      </c>
      <c r="C103" s="223"/>
      <c r="D103" s="234"/>
      <c r="E103" s="321"/>
      <c r="F103" s="322"/>
      <c r="G103" s="230"/>
      <c r="H103" s="231"/>
      <c r="J103" s="306"/>
    </row>
    <row r="104" spans="1:10" s="79" customFormat="1" ht="22.5">
      <c r="A104" s="86" t="s">
        <v>209</v>
      </c>
      <c r="B104" s="274" t="s">
        <v>187</v>
      </c>
      <c r="C104" s="86" t="s">
        <v>184</v>
      </c>
      <c r="D104" s="185">
        <v>56</v>
      </c>
      <c r="E104" s="315">
        <v>20.92</v>
      </c>
      <c r="F104" s="316"/>
      <c r="G104" s="227">
        <f aca="true" t="shared" si="8" ref="G104:G110">E104*$I$1</f>
        <v>26.150000000000002</v>
      </c>
      <c r="H104" s="228">
        <f aca="true" t="shared" si="9" ref="H104:H110">ROUND(G104*D104,2)</f>
        <v>1464.4</v>
      </c>
      <c r="J104" s="306">
        <v>89578</v>
      </c>
    </row>
    <row r="105" spans="1:10" s="96" customFormat="1" ht="25.5" customHeight="1">
      <c r="A105" s="246" t="s">
        <v>210</v>
      </c>
      <c r="B105" s="274" t="s">
        <v>216</v>
      </c>
      <c r="C105" s="246" t="s">
        <v>184</v>
      </c>
      <c r="D105" s="248">
        <f>0.5*3*14</f>
        <v>21</v>
      </c>
      <c r="E105" s="323">
        <v>3.61</v>
      </c>
      <c r="F105" s="324"/>
      <c r="G105" s="249">
        <f t="shared" si="8"/>
        <v>4.5125</v>
      </c>
      <c r="H105" s="250">
        <f t="shared" si="9"/>
        <v>94.76</v>
      </c>
      <c r="J105" s="309">
        <v>91175</v>
      </c>
    </row>
    <row r="106" spans="1:10" s="79" customFormat="1" ht="22.5">
      <c r="A106" s="86" t="s">
        <v>91</v>
      </c>
      <c r="B106" s="274" t="s">
        <v>186</v>
      </c>
      <c r="C106" s="86" t="s">
        <v>27</v>
      </c>
      <c r="D106" s="185">
        <v>42</v>
      </c>
      <c r="E106" s="315">
        <v>29.31</v>
      </c>
      <c r="F106" s="316"/>
      <c r="G106" s="227">
        <f t="shared" si="8"/>
        <v>36.637499999999996</v>
      </c>
      <c r="H106" s="228">
        <f t="shared" si="9"/>
        <v>1538.78</v>
      </c>
      <c r="J106" s="306">
        <v>89584</v>
      </c>
    </row>
    <row r="107" spans="1:10" s="79" customFormat="1" ht="12.75" hidden="1">
      <c r="A107" s="86" t="s">
        <v>154</v>
      </c>
      <c r="B107" s="99" t="s">
        <v>75</v>
      </c>
      <c r="C107" s="86" t="s">
        <v>27</v>
      </c>
      <c r="D107" s="185">
        <v>0</v>
      </c>
      <c r="E107" s="315">
        <v>76.9</v>
      </c>
      <c r="F107" s="316"/>
      <c r="G107" s="227">
        <f t="shared" si="8"/>
        <v>96.125</v>
      </c>
      <c r="H107" s="228">
        <f t="shared" si="9"/>
        <v>0</v>
      </c>
      <c r="J107" s="306" t="s">
        <v>146</v>
      </c>
    </row>
    <row r="108" spans="1:10" s="79" customFormat="1" ht="12.75" customHeight="1" hidden="1">
      <c r="A108" s="86" t="s">
        <v>155</v>
      </c>
      <c r="B108" s="99" t="s">
        <v>76</v>
      </c>
      <c r="C108" s="86" t="s">
        <v>27</v>
      </c>
      <c r="D108" s="185">
        <v>0</v>
      </c>
      <c r="E108" s="315">
        <v>390.26</v>
      </c>
      <c r="F108" s="316"/>
      <c r="G108" s="227">
        <f t="shared" si="8"/>
        <v>487.825</v>
      </c>
      <c r="H108" s="228">
        <f t="shared" si="9"/>
        <v>0</v>
      </c>
      <c r="J108" s="306" t="s">
        <v>147</v>
      </c>
    </row>
    <row r="109" spans="1:10" s="79" customFormat="1" ht="12.75" hidden="1">
      <c r="A109" s="86" t="s">
        <v>156</v>
      </c>
      <c r="B109" s="240" t="s">
        <v>77</v>
      </c>
      <c r="C109" s="86" t="s">
        <v>1</v>
      </c>
      <c r="D109" s="185">
        <v>0</v>
      </c>
      <c r="E109" s="315">
        <v>159.72</v>
      </c>
      <c r="F109" s="316"/>
      <c r="G109" s="227">
        <f t="shared" si="8"/>
        <v>199.65</v>
      </c>
      <c r="H109" s="228">
        <f t="shared" si="9"/>
        <v>0</v>
      </c>
      <c r="J109" s="306" t="s">
        <v>148</v>
      </c>
    </row>
    <row r="110" spans="1:10" s="79" customFormat="1" ht="12.75" hidden="1">
      <c r="A110" s="86" t="s">
        <v>157</v>
      </c>
      <c r="B110" s="241" t="s">
        <v>78</v>
      </c>
      <c r="C110" s="86" t="s">
        <v>27</v>
      </c>
      <c r="D110" s="185">
        <v>0</v>
      </c>
      <c r="E110" s="315">
        <v>150</v>
      </c>
      <c r="F110" s="316"/>
      <c r="G110" s="227">
        <f t="shared" si="8"/>
        <v>187.5</v>
      </c>
      <c r="H110" s="228">
        <f t="shared" si="9"/>
        <v>0</v>
      </c>
      <c r="J110" s="306"/>
    </row>
    <row r="111" spans="1:10" s="79" customFormat="1" ht="12.75">
      <c r="A111" s="86"/>
      <c r="B111" s="206" t="s">
        <v>34</v>
      </c>
      <c r="C111" s="86"/>
      <c r="D111" s="185"/>
      <c r="E111" s="315"/>
      <c r="F111" s="316"/>
      <c r="G111" s="227"/>
      <c r="H111" s="229">
        <f>SUM(H104:H110)</f>
        <v>3097.94</v>
      </c>
      <c r="J111" s="306"/>
    </row>
    <row r="112" spans="1:10" s="79" customFormat="1" ht="13.5" customHeight="1" hidden="1">
      <c r="A112" s="222">
        <v>14</v>
      </c>
      <c r="B112" s="226" t="s">
        <v>106</v>
      </c>
      <c r="C112" s="223"/>
      <c r="D112" s="234"/>
      <c r="E112" s="321"/>
      <c r="F112" s="322"/>
      <c r="G112" s="230"/>
      <c r="H112" s="231"/>
      <c r="J112" s="306"/>
    </row>
    <row r="113" spans="1:10" s="79" customFormat="1" ht="12.75" hidden="1">
      <c r="A113" s="86" t="s">
        <v>93</v>
      </c>
      <c r="B113" s="190" t="s">
        <v>107</v>
      </c>
      <c r="C113" s="86" t="s">
        <v>1</v>
      </c>
      <c r="D113" s="185">
        <v>0</v>
      </c>
      <c r="E113" s="315">
        <v>49.74</v>
      </c>
      <c r="F113" s="316"/>
      <c r="G113" s="227">
        <f>E113*$I$1</f>
        <v>62.175000000000004</v>
      </c>
      <c r="H113" s="228">
        <f>ROUND(G113*D113,2)</f>
        <v>0</v>
      </c>
      <c r="J113" s="306">
        <v>92397</v>
      </c>
    </row>
    <row r="114" spans="1:10" s="79" customFormat="1" ht="12.75" hidden="1">
      <c r="A114" s="86"/>
      <c r="B114" s="206" t="s">
        <v>34</v>
      </c>
      <c r="C114" s="86"/>
      <c r="D114" s="185"/>
      <c r="E114" s="315"/>
      <c r="F114" s="316"/>
      <c r="G114" s="227"/>
      <c r="H114" s="229">
        <f>SUM(H113)</f>
        <v>0</v>
      </c>
      <c r="J114" s="306"/>
    </row>
    <row r="115" spans="1:10" s="79" customFormat="1" ht="12.75">
      <c r="A115" s="265">
        <v>8</v>
      </c>
      <c r="B115" s="275" t="s">
        <v>29</v>
      </c>
      <c r="C115" s="223"/>
      <c r="D115" s="234"/>
      <c r="E115" s="321"/>
      <c r="F115" s="322"/>
      <c r="G115" s="230"/>
      <c r="H115" s="231"/>
      <c r="J115" s="306"/>
    </row>
    <row r="116" spans="1:10" s="79" customFormat="1" ht="12.75" hidden="1">
      <c r="A116" s="86" t="s">
        <v>158</v>
      </c>
      <c r="B116" s="245" t="s">
        <v>113</v>
      </c>
      <c r="C116" s="86" t="s">
        <v>1</v>
      </c>
      <c r="D116" s="185"/>
      <c r="E116" s="315">
        <v>5.25</v>
      </c>
      <c r="F116" s="316"/>
      <c r="G116" s="227">
        <f>E116*$I$1</f>
        <v>6.5625</v>
      </c>
      <c r="H116" s="228">
        <f>ROUND(G116*D116,2)</f>
        <v>0</v>
      </c>
      <c r="J116" s="306" t="s">
        <v>43</v>
      </c>
    </row>
    <row r="117" spans="1:10" s="79" customFormat="1" ht="12.75">
      <c r="A117" s="115" t="s">
        <v>60</v>
      </c>
      <c r="B117" s="244" t="s">
        <v>114</v>
      </c>
      <c r="C117" s="86" t="s">
        <v>1</v>
      </c>
      <c r="D117" s="185">
        <f>459.22+532.66</f>
        <v>991.88</v>
      </c>
      <c r="E117" s="315">
        <v>1.69</v>
      </c>
      <c r="F117" s="316"/>
      <c r="G117" s="227">
        <f>E117*$I$1</f>
        <v>2.1125</v>
      </c>
      <c r="H117" s="228">
        <f>ROUND(G117*D117,2)</f>
        <v>2095.35</v>
      </c>
      <c r="J117" s="306" t="s">
        <v>149</v>
      </c>
    </row>
    <row r="118" spans="1:10" s="79" customFormat="1" ht="22.5">
      <c r="A118" s="86" t="s">
        <v>61</v>
      </c>
      <c r="B118" s="252" t="s">
        <v>234</v>
      </c>
      <c r="C118" s="86" t="s">
        <v>2</v>
      </c>
      <c r="D118" s="185">
        <f>459.22*0.07</f>
        <v>32.1454</v>
      </c>
      <c r="E118" s="315">
        <v>33.57</v>
      </c>
      <c r="F118" s="316"/>
      <c r="G118" s="227">
        <f>E118*$I$1</f>
        <v>41.9625</v>
      </c>
      <c r="H118" s="228">
        <f>ROUND(G118*D118,2)</f>
        <v>1348.9</v>
      </c>
      <c r="J118" s="306" t="s">
        <v>200</v>
      </c>
    </row>
    <row r="119" spans="1:10" s="79" customFormat="1" ht="12.75">
      <c r="A119" s="86"/>
      <c r="B119" s="206" t="s">
        <v>34</v>
      </c>
      <c r="C119" s="86"/>
      <c r="D119" s="185"/>
      <c r="E119" s="354"/>
      <c r="F119" s="355"/>
      <c r="G119" s="233"/>
      <c r="H119" s="229">
        <f>SUM(H116:H118)</f>
        <v>3444.25</v>
      </c>
      <c r="I119" s="103"/>
      <c r="J119" s="261"/>
    </row>
    <row r="120" spans="1:10" s="79" customFormat="1" ht="12.75">
      <c r="A120" s="203"/>
      <c r="B120" s="204" t="s">
        <v>53</v>
      </c>
      <c r="C120" s="205"/>
      <c r="D120" s="234"/>
      <c r="E120" s="352"/>
      <c r="F120" s="353"/>
      <c r="G120" s="235"/>
      <c r="H120" s="236">
        <f>SUM(H119+H114+H111+H102+H88+H68+H60+H54+H50+H43+H40+H36+H33+H28+H15)</f>
        <v>224999.07</v>
      </c>
      <c r="I120" s="104"/>
      <c r="J120" s="261"/>
    </row>
    <row r="121" spans="1:10" s="79" customFormat="1" ht="18">
      <c r="A121" s="280"/>
      <c r="B121" s="70"/>
      <c r="C121" s="71"/>
      <c r="D121" s="90"/>
      <c r="E121" s="149"/>
      <c r="F121" s="150"/>
      <c r="G121" s="150"/>
      <c r="H121" s="202"/>
      <c r="I121" s="104"/>
      <c r="J121" s="261"/>
    </row>
    <row r="122" spans="1:10" s="79" customFormat="1" ht="12.75">
      <c r="A122" s="71"/>
      <c r="D122" s="88"/>
      <c r="E122" s="159"/>
      <c r="F122" s="160"/>
      <c r="G122" s="150"/>
      <c r="H122" s="159"/>
      <c r="I122" s="104"/>
      <c r="J122" s="261"/>
    </row>
    <row r="123" spans="1:10" ht="12.75">
      <c r="A123" s="72"/>
      <c r="B123" s="73"/>
      <c r="C123" s="72"/>
      <c r="D123" s="303"/>
      <c r="E123" s="161"/>
      <c r="F123" s="162"/>
      <c r="G123" s="162"/>
      <c r="H123" s="295"/>
      <c r="I123" s="104"/>
      <c r="J123" s="256"/>
    </row>
    <row r="124" spans="1:10" ht="12.75">
      <c r="A124" s="72"/>
      <c r="B124" s="73"/>
      <c r="C124" s="72"/>
      <c r="D124" s="91"/>
      <c r="E124" s="317"/>
      <c r="F124" s="317"/>
      <c r="G124" s="162"/>
      <c r="H124" s="295"/>
      <c r="I124" s="104"/>
      <c r="J124" s="256"/>
    </row>
    <row r="125" spans="1:10" ht="12.75">
      <c r="A125" s="72"/>
      <c r="B125" s="73"/>
      <c r="C125" s="72"/>
      <c r="D125" s="91"/>
      <c r="E125" s="317"/>
      <c r="F125" s="317"/>
      <c r="G125" s="162"/>
      <c r="H125" s="295"/>
      <c r="I125" s="104"/>
      <c r="J125" s="256"/>
    </row>
    <row r="126" spans="1:10" ht="12.75">
      <c r="A126" s="72"/>
      <c r="B126" s="296"/>
      <c r="C126" s="72"/>
      <c r="D126" s="91"/>
      <c r="E126" s="317"/>
      <c r="F126" s="317"/>
      <c r="G126" s="297"/>
      <c r="H126" s="295"/>
      <c r="I126" s="104"/>
      <c r="J126" s="72"/>
    </row>
    <row r="127" spans="1:10" ht="12.75">
      <c r="A127" s="72"/>
      <c r="B127" s="296"/>
      <c r="C127" s="72"/>
      <c r="D127" s="91"/>
      <c r="E127" s="317"/>
      <c r="F127" s="317"/>
      <c r="G127" s="297"/>
      <c r="H127" s="298"/>
      <c r="I127" s="104"/>
      <c r="J127" s="256"/>
    </row>
    <row r="128" spans="1:10" s="96" customFormat="1" ht="26.25" customHeight="1">
      <c r="A128" s="72"/>
      <c r="B128" s="296"/>
      <c r="C128" s="72"/>
      <c r="D128" s="91"/>
      <c r="E128" s="317"/>
      <c r="F128" s="317"/>
      <c r="G128" s="297"/>
      <c r="H128" s="298"/>
      <c r="I128" s="104"/>
      <c r="J128" s="259"/>
    </row>
    <row r="129" spans="1:10" s="96" customFormat="1" ht="42" customHeight="1">
      <c r="A129" s="72"/>
      <c r="B129" s="296"/>
      <c r="C129" s="72"/>
      <c r="D129" s="91"/>
      <c r="E129" s="317"/>
      <c r="F129" s="317"/>
      <c r="G129" s="297"/>
      <c r="H129" s="298"/>
      <c r="I129" s="104"/>
      <c r="J129" s="260"/>
    </row>
    <row r="130" spans="1:10" s="79" customFormat="1" ht="12.75">
      <c r="A130" s="106"/>
      <c r="B130" s="131"/>
      <c r="C130" s="72"/>
      <c r="D130" s="147"/>
      <c r="E130" s="318"/>
      <c r="F130" s="318"/>
      <c r="G130" s="167"/>
      <c r="H130" s="168"/>
      <c r="I130" s="107"/>
      <c r="J130" s="259"/>
    </row>
    <row r="131" spans="1:10" s="79" customFormat="1" ht="12.75">
      <c r="A131" s="106"/>
      <c r="B131" s="299"/>
      <c r="C131" s="106"/>
      <c r="D131" s="147"/>
      <c r="E131" s="319"/>
      <c r="F131" s="319"/>
      <c r="G131" s="297"/>
      <c r="H131" s="298"/>
      <c r="I131" s="107"/>
      <c r="J131" s="261"/>
    </row>
    <row r="132" spans="1:10" s="11" customFormat="1" ht="12.75">
      <c r="A132" s="133"/>
      <c r="B132" s="300"/>
      <c r="C132" s="106"/>
      <c r="D132" s="147"/>
      <c r="E132" s="320"/>
      <c r="F132" s="320"/>
      <c r="G132" s="297"/>
      <c r="H132" s="298"/>
      <c r="I132" s="108"/>
      <c r="J132" s="281"/>
    </row>
    <row r="133" spans="1:10" s="89" customFormat="1" ht="12.75">
      <c r="A133" s="106"/>
      <c r="B133" s="131"/>
      <c r="C133" s="106"/>
      <c r="D133" s="147"/>
      <c r="E133" s="319"/>
      <c r="F133" s="319"/>
      <c r="G133" s="297"/>
      <c r="H133" s="298"/>
      <c r="I133" s="107"/>
      <c r="J133" s="256"/>
    </row>
    <row r="134" spans="1:10" s="89" customFormat="1" ht="12.75">
      <c r="A134" s="106"/>
      <c r="B134" s="135"/>
      <c r="C134" s="145"/>
      <c r="D134" s="147"/>
      <c r="E134" s="319"/>
      <c r="F134" s="319"/>
      <c r="G134" s="297"/>
      <c r="H134" s="298"/>
      <c r="I134" s="107"/>
      <c r="J134" s="256"/>
    </row>
    <row r="135" spans="1:10" s="6" customFormat="1" ht="12.75">
      <c r="A135" s="133"/>
      <c r="B135" s="135"/>
      <c r="C135" s="106"/>
      <c r="D135" s="351"/>
      <c r="E135" s="351"/>
      <c r="F135" s="170"/>
      <c r="G135" s="167"/>
      <c r="H135" s="171"/>
      <c r="I135" s="107"/>
      <c r="J135" s="262"/>
    </row>
    <row r="136" spans="1:10" ht="12.75">
      <c r="A136" s="106"/>
      <c r="B136" s="134"/>
      <c r="C136" s="134"/>
      <c r="D136" s="134"/>
      <c r="E136" s="152"/>
      <c r="F136" s="152"/>
      <c r="G136" s="170"/>
      <c r="H136" s="172"/>
      <c r="I136" s="108"/>
      <c r="J136" s="256"/>
    </row>
    <row r="137" spans="1:10" ht="12.75">
      <c r="A137" s="106"/>
      <c r="B137" s="276"/>
      <c r="C137" s="144"/>
      <c r="D137" s="146"/>
      <c r="E137" s="163"/>
      <c r="F137" s="164"/>
      <c r="G137" s="167"/>
      <c r="H137" s="171"/>
      <c r="I137" s="107"/>
      <c r="J137" s="256"/>
    </row>
    <row r="138" spans="1:10" ht="12.75">
      <c r="A138" s="106"/>
      <c r="B138" s="135"/>
      <c r="C138" s="106"/>
      <c r="D138" s="105"/>
      <c r="E138" s="173"/>
      <c r="F138" s="167"/>
      <c r="G138" s="167"/>
      <c r="H138" s="171"/>
      <c r="I138" s="107"/>
      <c r="J138" s="256"/>
    </row>
    <row r="139" spans="1:10" ht="12.75">
      <c r="A139" s="106"/>
      <c r="B139" s="135"/>
      <c r="C139" s="106"/>
      <c r="D139" s="105"/>
      <c r="E139" s="173"/>
      <c r="F139" s="167"/>
      <c r="G139" s="167"/>
      <c r="H139" s="171"/>
      <c r="I139" s="107"/>
      <c r="J139" s="256"/>
    </row>
    <row r="140" spans="1:10" ht="12.75">
      <c r="A140" s="106"/>
      <c r="B140" s="135"/>
      <c r="C140" s="106"/>
      <c r="D140" s="105"/>
      <c r="E140" s="173"/>
      <c r="F140" s="167"/>
      <c r="G140" s="167"/>
      <c r="H140" s="172"/>
      <c r="I140" s="108"/>
      <c r="J140" s="261"/>
    </row>
    <row r="141" spans="1:10" ht="12.75">
      <c r="A141" s="106"/>
      <c r="B141" s="135"/>
      <c r="C141" s="106"/>
      <c r="D141" s="105"/>
      <c r="E141" s="152"/>
      <c r="F141" s="174"/>
      <c r="G141" s="167"/>
      <c r="H141" s="171"/>
      <c r="I141" s="107"/>
      <c r="J141" s="256"/>
    </row>
    <row r="142" spans="1:10" ht="12.75">
      <c r="A142" s="106"/>
      <c r="B142" s="131"/>
      <c r="C142" s="106"/>
      <c r="D142" s="105"/>
      <c r="E142" s="173"/>
      <c r="F142" s="167"/>
      <c r="G142" s="167"/>
      <c r="H142" s="171"/>
      <c r="I142" s="76"/>
      <c r="J142" s="256"/>
    </row>
    <row r="143" spans="1:10" ht="13.5" customHeight="1">
      <c r="A143" s="106"/>
      <c r="B143" s="137"/>
      <c r="C143" s="106"/>
      <c r="D143" s="105"/>
      <c r="E143" s="173"/>
      <c r="F143" s="173"/>
      <c r="G143" s="167"/>
      <c r="H143" s="171"/>
      <c r="I143" s="107"/>
      <c r="J143" s="261"/>
    </row>
    <row r="144" spans="1:10" ht="12.75">
      <c r="A144" s="106"/>
      <c r="B144" s="277"/>
      <c r="C144" s="144"/>
      <c r="D144" s="146"/>
      <c r="E144" s="163"/>
      <c r="F144" s="164"/>
      <c r="G144" s="167"/>
      <c r="H144" s="171"/>
      <c r="I144" s="107"/>
      <c r="J144" s="256"/>
    </row>
    <row r="145" spans="1:10" ht="12.75">
      <c r="A145" s="106"/>
      <c r="B145" s="131"/>
      <c r="C145" s="145"/>
      <c r="D145" s="147"/>
      <c r="E145" s="165"/>
      <c r="F145" s="166"/>
      <c r="G145" s="167"/>
      <c r="H145" s="168"/>
      <c r="I145" s="107"/>
      <c r="J145" s="256"/>
    </row>
    <row r="146" spans="1:10" ht="12.75">
      <c r="A146" s="106"/>
      <c r="B146" s="143"/>
      <c r="C146" s="145"/>
      <c r="D146" s="147"/>
      <c r="E146" s="165"/>
      <c r="F146" s="166"/>
      <c r="G146" s="167"/>
      <c r="H146" s="168"/>
      <c r="I146" s="107"/>
      <c r="J146" s="261"/>
    </row>
    <row r="147" spans="1:10" ht="12.75">
      <c r="A147" s="106"/>
      <c r="B147" s="131"/>
      <c r="C147" s="145"/>
      <c r="D147" s="148"/>
      <c r="E147" s="169"/>
      <c r="F147" s="166"/>
      <c r="G147" s="170"/>
      <c r="H147" s="171"/>
      <c r="I147" s="108"/>
      <c r="J147" s="261"/>
    </row>
    <row r="148" spans="1:10" ht="12.75">
      <c r="A148" s="106"/>
      <c r="B148" s="131"/>
      <c r="C148" s="145"/>
      <c r="D148" s="147"/>
      <c r="E148" s="165"/>
      <c r="F148" s="166"/>
      <c r="G148" s="167"/>
      <c r="H148" s="168"/>
      <c r="I148" s="107"/>
      <c r="J148" s="256"/>
    </row>
    <row r="149" spans="1:10" s="95" customFormat="1" ht="12" customHeight="1">
      <c r="A149" s="106"/>
      <c r="B149" s="135"/>
      <c r="C149" s="145"/>
      <c r="D149" s="147"/>
      <c r="E149" s="165"/>
      <c r="F149" s="167"/>
      <c r="G149" s="167"/>
      <c r="H149" s="171"/>
      <c r="I149" s="107"/>
      <c r="J149" s="263"/>
    </row>
    <row r="150" spans="1:10" s="96" customFormat="1" ht="14.25" customHeight="1">
      <c r="A150" s="106"/>
      <c r="B150" s="135"/>
      <c r="C150" s="106"/>
      <c r="D150" s="351"/>
      <c r="E150" s="351"/>
      <c r="F150" s="170"/>
      <c r="G150" s="167"/>
      <c r="H150" s="171"/>
      <c r="I150" s="107"/>
      <c r="J150" s="264"/>
    </row>
    <row r="151" spans="1:10" s="79" customFormat="1" ht="12.75" customHeight="1">
      <c r="A151" s="106"/>
      <c r="B151" s="134"/>
      <c r="C151" s="134"/>
      <c r="D151" s="134"/>
      <c r="E151" s="152"/>
      <c r="F151" s="152"/>
      <c r="G151" s="170"/>
      <c r="H151" s="172"/>
      <c r="I151" s="108"/>
      <c r="J151" s="261"/>
    </row>
    <row r="152" spans="1:10" s="79" customFormat="1" ht="12.75">
      <c r="A152" s="106"/>
      <c r="B152" s="140"/>
      <c r="C152" s="106"/>
      <c r="D152" s="105"/>
      <c r="E152" s="173"/>
      <c r="F152" s="167"/>
      <c r="G152" s="167"/>
      <c r="H152" s="175"/>
      <c r="I152" s="107"/>
      <c r="J152" s="261"/>
    </row>
    <row r="153" spans="1:10" ht="12.75">
      <c r="A153" s="106"/>
      <c r="B153" s="278"/>
      <c r="C153" s="144"/>
      <c r="D153" s="146"/>
      <c r="E153" s="163"/>
      <c r="F153" s="164"/>
      <c r="G153" s="167"/>
      <c r="H153" s="168"/>
      <c r="I153" s="107"/>
      <c r="J153" s="261"/>
    </row>
    <row r="154" spans="1:10" ht="12.75">
      <c r="A154" s="106"/>
      <c r="B154" s="143"/>
      <c r="C154" s="106"/>
      <c r="D154" s="105"/>
      <c r="E154" s="173"/>
      <c r="F154" s="167"/>
      <c r="G154" s="167"/>
      <c r="H154" s="168"/>
      <c r="I154" s="107"/>
      <c r="J154" s="256"/>
    </row>
    <row r="155" spans="1:10" ht="14.25" customHeight="1">
      <c r="A155" s="106"/>
      <c r="B155" s="135"/>
      <c r="C155" s="106"/>
      <c r="D155" s="105"/>
      <c r="E155" s="173"/>
      <c r="F155" s="167"/>
      <c r="G155" s="167"/>
      <c r="H155" s="176"/>
      <c r="I155" s="107"/>
      <c r="J155" s="256"/>
    </row>
    <row r="156" spans="1:10" ht="12.75">
      <c r="A156" s="106"/>
      <c r="B156" s="135"/>
      <c r="C156" s="106"/>
      <c r="D156" s="105"/>
      <c r="E156" s="173"/>
      <c r="F156" s="167"/>
      <c r="G156" s="167"/>
      <c r="H156" s="171"/>
      <c r="I156" s="107"/>
      <c r="J156" s="256"/>
    </row>
    <row r="157" spans="1:10" s="73" customFormat="1" ht="12" customHeight="1">
      <c r="A157" s="106"/>
      <c r="B157" s="135"/>
      <c r="C157" s="106"/>
      <c r="D157" s="132"/>
      <c r="E157" s="177"/>
      <c r="F157" s="152"/>
      <c r="G157" s="167"/>
      <c r="H157" s="171"/>
      <c r="I157" s="107"/>
      <c r="J157" s="261"/>
    </row>
    <row r="158" spans="1:10" s="78" customFormat="1" ht="15">
      <c r="A158" s="106"/>
      <c r="B158" s="138"/>
      <c r="C158" s="106"/>
      <c r="D158" s="105"/>
      <c r="E158" s="178"/>
      <c r="F158" s="179"/>
      <c r="G158" s="167"/>
      <c r="H158" s="172"/>
      <c r="I158" s="108"/>
      <c r="J158" s="258"/>
    </row>
    <row r="159" spans="1:10" s="77" customFormat="1" ht="15">
      <c r="A159" s="106"/>
      <c r="B159" s="139"/>
      <c r="C159" s="144"/>
      <c r="D159" s="146"/>
      <c r="E159" s="163"/>
      <c r="F159" s="164"/>
      <c r="G159" s="167"/>
      <c r="H159" s="171"/>
      <c r="I159" s="107"/>
      <c r="J159" s="258"/>
    </row>
    <row r="160" spans="1:10" s="89" customFormat="1" ht="12.75">
      <c r="A160" s="106"/>
      <c r="B160" s="135"/>
      <c r="C160" s="106"/>
      <c r="D160" s="105"/>
      <c r="E160" s="173"/>
      <c r="F160" s="167"/>
      <c r="G160" s="167"/>
      <c r="H160" s="180"/>
      <c r="I160" s="107"/>
      <c r="J160" s="256"/>
    </row>
    <row r="161" spans="1:10" s="94" customFormat="1" ht="12.75" customHeight="1">
      <c r="A161" s="106"/>
      <c r="B161" s="135"/>
      <c r="C161" s="106"/>
      <c r="D161" s="105"/>
      <c r="E161" s="173"/>
      <c r="F161" s="167"/>
      <c r="G161" s="167"/>
      <c r="H161" s="180"/>
      <c r="I161" s="107"/>
      <c r="J161" s="263"/>
    </row>
    <row r="162" spans="1:10" s="94" customFormat="1" ht="11.25" customHeight="1">
      <c r="A162" s="106"/>
      <c r="B162" s="181"/>
      <c r="C162" s="106"/>
      <c r="D162" s="105"/>
      <c r="E162" s="173"/>
      <c r="F162" s="167"/>
      <c r="G162" s="167"/>
      <c r="H162" s="171"/>
      <c r="I162" s="107"/>
      <c r="J162" s="263"/>
    </row>
    <row r="163" spans="1:10" s="94" customFormat="1" ht="12" customHeight="1">
      <c r="A163" s="106"/>
      <c r="B163" s="143"/>
      <c r="C163" s="106"/>
      <c r="D163" s="105"/>
      <c r="E163" s="173"/>
      <c r="F163" s="167"/>
      <c r="G163" s="167"/>
      <c r="H163" s="182"/>
      <c r="I163" s="107"/>
      <c r="J163" s="263"/>
    </row>
    <row r="164" spans="1:10" s="94" customFormat="1" ht="12.75" customHeight="1">
      <c r="A164" s="106"/>
      <c r="B164" s="131"/>
      <c r="C164" s="106"/>
      <c r="D164" s="105"/>
      <c r="E164" s="173"/>
      <c r="F164" s="167"/>
      <c r="G164" s="167"/>
      <c r="H164" s="176"/>
      <c r="I164" s="107"/>
      <c r="J164" s="263"/>
    </row>
    <row r="165" spans="1:10" s="94" customFormat="1" ht="12.75" customHeight="1">
      <c r="A165" s="106"/>
      <c r="B165" s="143"/>
      <c r="C165" s="106"/>
      <c r="D165" s="105"/>
      <c r="E165" s="173"/>
      <c r="F165" s="167"/>
      <c r="G165" s="167"/>
      <c r="H165" s="176"/>
      <c r="I165" s="110"/>
      <c r="J165" s="263"/>
    </row>
    <row r="166" spans="1:10" s="94" customFormat="1" ht="12.75" customHeight="1">
      <c r="A166" s="106"/>
      <c r="B166" s="135"/>
      <c r="C166" s="106"/>
      <c r="D166" s="105"/>
      <c r="E166" s="173"/>
      <c r="F166" s="167"/>
      <c r="G166" s="167"/>
      <c r="H166" s="176"/>
      <c r="I166" s="111"/>
      <c r="J166" s="263"/>
    </row>
    <row r="167" spans="1:10" s="94" customFormat="1" ht="11.25" customHeight="1">
      <c r="A167" s="106"/>
      <c r="B167" s="135"/>
      <c r="C167" s="106"/>
      <c r="D167" s="105"/>
      <c r="E167" s="173"/>
      <c r="F167" s="167"/>
      <c r="G167" s="167"/>
      <c r="H167" s="176"/>
      <c r="I167" s="111"/>
      <c r="J167" s="263"/>
    </row>
    <row r="168" spans="1:10" s="89" customFormat="1" ht="12.75" customHeight="1">
      <c r="A168" s="106"/>
      <c r="B168" s="135"/>
      <c r="C168" s="106"/>
      <c r="D168" s="105"/>
      <c r="E168" s="173"/>
      <c r="F168" s="167"/>
      <c r="G168" s="167"/>
      <c r="H168" s="176"/>
      <c r="I168" s="76"/>
      <c r="J168" s="256"/>
    </row>
    <row r="169" spans="1:10" s="89" customFormat="1" ht="12" customHeight="1">
      <c r="A169" s="106"/>
      <c r="B169" s="138"/>
      <c r="C169" s="106"/>
      <c r="D169" s="105"/>
      <c r="E169" s="173"/>
      <c r="F169" s="167"/>
      <c r="G169" s="167"/>
      <c r="H169" s="176"/>
      <c r="I169" s="107"/>
      <c r="J169" s="256"/>
    </row>
    <row r="170" spans="1:10" s="89" customFormat="1" ht="12.75" customHeight="1">
      <c r="A170" s="106"/>
      <c r="B170" s="138"/>
      <c r="C170" s="106"/>
      <c r="D170" s="105"/>
      <c r="E170" s="173"/>
      <c r="F170" s="167"/>
      <c r="G170" s="167"/>
      <c r="H170" s="171"/>
      <c r="I170" s="76"/>
      <c r="J170" s="256"/>
    </row>
    <row r="171" spans="1:10" s="89" customFormat="1" ht="12.75">
      <c r="A171" s="106"/>
      <c r="B171" s="135"/>
      <c r="C171" s="106"/>
      <c r="D171" s="350"/>
      <c r="E171" s="350"/>
      <c r="F171" s="170"/>
      <c r="G171" s="167"/>
      <c r="H171" s="171"/>
      <c r="I171" s="76"/>
      <c r="J171" s="256"/>
    </row>
    <row r="172" spans="1:10" s="89" customFormat="1" ht="12.75">
      <c r="A172" s="106"/>
      <c r="B172" s="135"/>
      <c r="C172" s="106"/>
      <c r="D172" s="105"/>
      <c r="E172" s="173"/>
      <c r="F172" s="167"/>
      <c r="G172" s="167"/>
      <c r="H172" s="171"/>
      <c r="I172" s="76"/>
      <c r="J172" s="256"/>
    </row>
    <row r="173" spans="1:10" s="89" customFormat="1" ht="12.75">
      <c r="A173" s="106"/>
      <c r="B173" s="183"/>
      <c r="C173" s="106"/>
      <c r="D173" s="105"/>
      <c r="E173" s="173"/>
      <c r="F173" s="167"/>
      <c r="G173" s="167"/>
      <c r="H173" s="171"/>
      <c r="I173" s="107"/>
      <c r="J173" s="256"/>
    </row>
    <row r="174" spans="1:10" s="89" customFormat="1" ht="12.75">
      <c r="A174" s="106"/>
      <c r="B174" s="279"/>
      <c r="C174" s="144"/>
      <c r="D174" s="146"/>
      <c r="E174" s="163"/>
      <c r="F174" s="164"/>
      <c r="G174" s="167"/>
      <c r="H174" s="171"/>
      <c r="I174" s="76"/>
      <c r="J174" s="256"/>
    </row>
    <row r="175" spans="1:10" s="89" customFormat="1" ht="12.75" customHeight="1">
      <c r="A175" s="106"/>
      <c r="B175" s="131"/>
      <c r="C175" s="106"/>
      <c r="D175" s="105"/>
      <c r="E175" s="173"/>
      <c r="F175" s="167"/>
      <c r="G175" s="167"/>
      <c r="H175" s="171"/>
      <c r="I175" s="76"/>
      <c r="J175" s="256"/>
    </row>
    <row r="176" spans="1:10" s="89" customFormat="1" ht="12.75">
      <c r="A176" s="106"/>
      <c r="B176" s="143"/>
      <c r="C176" s="106"/>
      <c r="D176" s="105"/>
      <c r="E176" s="173"/>
      <c r="F176" s="167"/>
      <c r="G176" s="167"/>
      <c r="H176" s="171"/>
      <c r="I176" s="76"/>
      <c r="J176" s="256"/>
    </row>
    <row r="177" spans="1:10" s="89" customFormat="1" ht="12.75">
      <c r="A177" s="106"/>
      <c r="B177" s="143"/>
      <c r="C177" s="106"/>
      <c r="D177" s="105"/>
      <c r="E177" s="173"/>
      <c r="F177" s="167"/>
      <c r="G177" s="167"/>
      <c r="H177" s="171"/>
      <c r="I177" s="76"/>
      <c r="J177" s="256"/>
    </row>
    <row r="178" spans="1:10" s="89" customFormat="1" ht="12.75">
      <c r="A178" s="106"/>
      <c r="B178" s="135"/>
      <c r="C178" s="106"/>
      <c r="D178" s="105"/>
      <c r="E178" s="173"/>
      <c r="F178" s="167"/>
      <c r="G178" s="167"/>
      <c r="H178" s="171"/>
      <c r="I178" s="76"/>
      <c r="J178" s="256"/>
    </row>
    <row r="179" spans="1:10" s="89" customFormat="1" ht="12.75" customHeight="1">
      <c r="A179" s="106"/>
      <c r="B179" s="135"/>
      <c r="C179" s="106"/>
      <c r="D179" s="105"/>
      <c r="E179" s="173"/>
      <c r="F179" s="167"/>
      <c r="G179" s="167"/>
      <c r="H179" s="171"/>
      <c r="I179" s="76"/>
      <c r="J179" s="256"/>
    </row>
    <row r="180" spans="1:10" s="89" customFormat="1" ht="13.5" customHeight="1">
      <c r="A180" s="106"/>
      <c r="B180" s="138"/>
      <c r="C180" s="106"/>
      <c r="D180" s="105"/>
      <c r="E180" s="152"/>
      <c r="F180" s="170"/>
      <c r="G180" s="167"/>
      <c r="H180" s="172"/>
      <c r="I180" s="108"/>
      <c r="J180" s="256"/>
    </row>
    <row r="181" spans="1:10" s="89" customFormat="1" ht="12.75">
      <c r="A181" s="106"/>
      <c r="B181" s="139"/>
      <c r="C181" s="106"/>
      <c r="D181" s="105"/>
      <c r="E181" s="184"/>
      <c r="F181" s="170"/>
      <c r="G181" s="167"/>
      <c r="H181" s="171"/>
      <c r="I181" s="76"/>
      <c r="J181" s="256"/>
    </row>
    <row r="182" spans="1:10" s="89" customFormat="1" ht="12.75">
      <c r="A182" s="106"/>
      <c r="B182" s="135"/>
      <c r="C182" s="106"/>
      <c r="D182" s="105"/>
      <c r="E182" s="173"/>
      <c r="F182" s="167"/>
      <c r="G182" s="167"/>
      <c r="H182" s="171"/>
      <c r="I182" s="76"/>
      <c r="J182" s="256"/>
    </row>
    <row r="183" spans="1:10" s="89" customFormat="1" ht="12.75">
      <c r="A183" s="106"/>
      <c r="B183" s="135"/>
      <c r="C183" s="106"/>
      <c r="D183" s="105"/>
      <c r="E183" s="173"/>
      <c r="F183" s="167"/>
      <c r="G183" s="167"/>
      <c r="H183" s="171"/>
      <c r="I183" s="76"/>
      <c r="J183" s="256"/>
    </row>
    <row r="184" spans="1:10" s="89" customFormat="1" ht="12.75">
      <c r="A184" s="106"/>
      <c r="B184" s="109"/>
      <c r="C184" s="106"/>
      <c r="D184" s="105"/>
      <c r="E184" s="152"/>
      <c r="F184" s="170"/>
      <c r="G184" s="167"/>
      <c r="H184" s="172"/>
      <c r="I184" s="108"/>
      <c r="J184" s="256"/>
    </row>
    <row r="185" spans="1:10" s="89" customFormat="1" ht="12.75">
      <c r="A185" s="106"/>
      <c r="B185" s="140"/>
      <c r="C185" s="106"/>
      <c r="D185" s="105"/>
      <c r="E185" s="173"/>
      <c r="F185" s="167"/>
      <c r="G185" s="167"/>
      <c r="H185" s="171"/>
      <c r="I185" s="76"/>
      <c r="J185" s="256"/>
    </row>
    <row r="186" spans="1:10" s="6" customFormat="1" ht="12.75">
      <c r="A186" s="106"/>
      <c r="B186" s="131"/>
      <c r="C186" s="106"/>
      <c r="D186" s="105"/>
      <c r="E186" s="173"/>
      <c r="F186" s="167"/>
      <c r="G186" s="167"/>
      <c r="H186" s="171"/>
      <c r="I186" s="76"/>
      <c r="J186" s="255"/>
    </row>
    <row r="187" spans="1:10" s="97" customFormat="1" ht="12" customHeight="1">
      <c r="A187" s="106"/>
      <c r="B187" s="141"/>
      <c r="C187" s="106"/>
      <c r="D187" s="105"/>
      <c r="E187" s="173"/>
      <c r="F187" s="167"/>
      <c r="G187" s="167"/>
      <c r="H187" s="171"/>
      <c r="I187" s="76"/>
      <c r="J187" s="261"/>
    </row>
    <row r="188" spans="1:10" s="97" customFormat="1" ht="12" customHeight="1">
      <c r="A188" s="106"/>
      <c r="B188" s="136"/>
      <c r="C188" s="106"/>
      <c r="D188" s="105"/>
      <c r="E188" s="173"/>
      <c r="F188" s="167"/>
      <c r="G188" s="167"/>
      <c r="H188" s="172"/>
      <c r="I188" s="76"/>
      <c r="J188" s="261"/>
    </row>
    <row r="189" spans="1:10" s="73" customFormat="1" ht="12.75">
      <c r="A189" s="106"/>
      <c r="B189" s="135"/>
      <c r="C189" s="106"/>
      <c r="D189" s="105"/>
      <c r="E189" s="173"/>
      <c r="F189" s="167"/>
      <c r="G189" s="167"/>
      <c r="H189" s="171"/>
      <c r="I189" s="76"/>
      <c r="J189" s="261"/>
    </row>
    <row r="190" spans="1:10" ht="12.75">
      <c r="A190" s="106"/>
      <c r="B190" s="135"/>
      <c r="C190" s="106"/>
      <c r="D190" s="105"/>
      <c r="E190" s="173"/>
      <c r="F190" s="167"/>
      <c r="G190" s="167"/>
      <c r="H190" s="171"/>
      <c r="I190" s="76"/>
      <c r="J190" s="261"/>
    </row>
    <row r="191" spans="1:10" s="79" customFormat="1" ht="12.75" customHeight="1">
      <c r="A191" s="106"/>
      <c r="B191" s="138"/>
      <c r="C191" s="106"/>
      <c r="D191" s="105"/>
      <c r="E191" s="152"/>
      <c r="F191" s="170"/>
      <c r="G191" s="167"/>
      <c r="H191" s="172"/>
      <c r="I191" s="108"/>
      <c r="J191" s="261"/>
    </row>
    <row r="192" spans="1:10" ht="15" customHeight="1">
      <c r="A192" s="106"/>
      <c r="B192" s="139"/>
      <c r="C192" s="106"/>
      <c r="D192" s="105"/>
      <c r="E192" s="173"/>
      <c r="F192" s="167"/>
      <c r="G192" s="167"/>
      <c r="H192" s="171"/>
      <c r="I192" s="76"/>
      <c r="J192" s="256"/>
    </row>
    <row r="193" spans="1:10" s="79" customFormat="1" ht="12.75">
      <c r="A193" s="106"/>
      <c r="B193" s="135"/>
      <c r="C193" s="106"/>
      <c r="D193" s="105"/>
      <c r="E193" s="173"/>
      <c r="F193" s="167"/>
      <c r="G193" s="167"/>
      <c r="H193" s="168"/>
      <c r="I193" s="76"/>
      <c r="J193" s="261"/>
    </row>
    <row r="194" spans="1:10" s="79" customFormat="1" ht="14.25" customHeight="1">
      <c r="A194" s="106"/>
      <c r="B194" s="135"/>
      <c r="C194" s="106"/>
      <c r="D194" s="105"/>
      <c r="E194" s="173"/>
      <c r="F194" s="167"/>
      <c r="G194" s="167"/>
      <c r="H194" s="171"/>
      <c r="I194" s="76"/>
      <c r="J194" s="261"/>
    </row>
    <row r="195" spans="1:10" ht="12.75">
      <c r="A195" s="106"/>
      <c r="B195" s="109"/>
      <c r="C195" s="106"/>
      <c r="D195" s="105"/>
      <c r="E195" s="152"/>
      <c r="F195" s="170"/>
      <c r="G195" s="167"/>
      <c r="H195" s="178"/>
      <c r="I195" s="108"/>
      <c r="J195" s="256"/>
    </row>
    <row r="196" spans="1:10" ht="12.75">
      <c r="A196" s="106"/>
      <c r="B196" s="140"/>
      <c r="C196" s="106"/>
      <c r="D196" s="105"/>
      <c r="E196" s="173"/>
      <c r="F196" s="167"/>
      <c r="G196" s="167"/>
      <c r="H196" s="168"/>
      <c r="I196" s="76"/>
      <c r="J196" s="256"/>
    </row>
    <row r="197" spans="1:10" ht="12.75">
      <c r="A197" s="106"/>
      <c r="B197" s="131"/>
      <c r="C197" s="106"/>
      <c r="D197" s="105"/>
      <c r="E197" s="173"/>
      <c r="F197" s="167"/>
      <c r="G197" s="167"/>
      <c r="H197" s="171"/>
      <c r="I197" s="76"/>
      <c r="J197" s="256"/>
    </row>
    <row r="198" spans="1:10" s="97" customFormat="1" ht="12" customHeight="1">
      <c r="A198" s="106"/>
      <c r="B198" s="141"/>
      <c r="C198" s="106"/>
      <c r="D198" s="105"/>
      <c r="E198" s="173"/>
      <c r="F198" s="167"/>
      <c r="G198" s="167"/>
      <c r="H198" s="171"/>
      <c r="I198" s="76"/>
      <c r="J198" s="261"/>
    </row>
    <row r="199" spans="1:10" s="97" customFormat="1" ht="12" customHeight="1">
      <c r="A199" s="106"/>
      <c r="B199" s="136"/>
      <c r="C199" s="106"/>
      <c r="D199" s="105"/>
      <c r="E199" s="173"/>
      <c r="F199" s="167"/>
      <c r="G199" s="167"/>
      <c r="H199" s="172"/>
      <c r="I199" s="76"/>
      <c r="J199" s="261"/>
    </row>
    <row r="200" spans="1:10" s="73" customFormat="1" ht="12.75">
      <c r="A200" s="106"/>
      <c r="B200" s="135"/>
      <c r="C200" s="106"/>
      <c r="D200" s="105"/>
      <c r="E200" s="173"/>
      <c r="F200" s="167"/>
      <c r="G200" s="167"/>
      <c r="H200" s="171"/>
      <c r="I200" s="76"/>
      <c r="J200" s="261"/>
    </row>
    <row r="201" spans="1:10" ht="12.75">
      <c r="A201" s="106"/>
      <c r="B201" s="135"/>
      <c r="C201" s="106"/>
      <c r="D201" s="105"/>
      <c r="E201" s="173"/>
      <c r="F201" s="167"/>
      <c r="G201" s="167"/>
      <c r="H201" s="171"/>
      <c r="I201" s="76"/>
      <c r="J201" s="261"/>
    </row>
    <row r="202" spans="1:10" s="79" customFormat="1" ht="12.75" customHeight="1">
      <c r="A202" s="106"/>
      <c r="B202" s="138"/>
      <c r="C202" s="106"/>
      <c r="D202" s="105"/>
      <c r="E202" s="152"/>
      <c r="F202" s="170"/>
      <c r="G202" s="167"/>
      <c r="H202" s="172"/>
      <c r="I202" s="108"/>
      <c r="J202" s="261"/>
    </row>
    <row r="203" spans="1:10" ht="15" customHeight="1">
      <c r="A203" s="106"/>
      <c r="B203" s="139"/>
      <c r="C203" s="106"/>
      <c r="D203" s="105"/>
      <c r="E203" s="173"/>
      <c r="F203" s="167"/>
      <c r="G203" s="167"/>
      <c r="H203" s="171"/>
      <c r="I203" s="76"/>
      <c r="J203" s="256"/>
    </row>
    <row r="204" spans="1:10" s="79" customFormat="1" ht="12.75">
      <c r="A204" s="106"/>
      <c r="B204" s="135"/>
      <c r="C204" s="106"/>
      <c r="D204" s="105"/>
      <c r="E204" s="173"/>
      <c r="F204" s="167"/>
      <c r="G204" s="167"/>
      <c r="H204" s="168"/>
      <c r="I204" s="76"/>
      <c r="J204" s="261"/>
    </row>
    <row r="205" spans="1:10" s="79" customFormat="1" ht="14.25" customHeight="1">
      <c r="A205" s="106"/>
      <c r="B205" s="135"/>
      <c r="C205" s="106"/>
      <c r="D205" s="105"/>
      <c r="E205" s="173"/>
      <c r="F205" s="167"/>
      <c r="G205" s="167"/>
      <c r="H205" s="171"/>
      <c r="I205" s="76"/>
      <c r="J205" s="261"/>
    </row>
    <row r="206" spans="1:10" ht="12.75">
      <c r="A206" s="106"/>
      <c r="B206" s="109"/>
      <c r="C206" s="106"/>
      <c r="D206" s="105"/>
      <c r="E206" s="152"/>
      <c r="F206" s="170"/>
      <c r="G206" s="167"/>
      <c r="H206" s="178"/>
      <c r="I206" s="108"/>
      <c r="J206" s="256"/>
    </row>
    <row r="207" spans="1:10" ht="12.75">
      <c r="A207" s="106"/>
      <c r="B207" s="140"/>
      <c r="C207" s="106"/>
      <c r="D207" s="105"/>
      <c r="E207" s="173"/>
      <c r="F207" s="167"/>
      <c r="G207" s="167"/>
      <c r="H207" s="168"/>
      <c r="I207" s="76"/>
      <c r="J207" s="256"/>
    </row>
    <row r="208" spans="1:10" ht="12.75">
      <c r="A208" s="142"/>
      <c r="B208" s="80"/>
      <c r="C208" s="142"/>
      <c r="D208" s="91"/>
      <c r="E208" s="161"/>
      <c r="F208" s="162"/>
      <c r="G208" s="162"/>
      <c r="I208" s="101"/>
      <c r="J208" s="261"/>
    </row>
    <row r="209" spans="1:10" s="97" customFormat="1" ht="12" customHeight="1">
      <c r="A209" s="106"/>
      <c r="B209" s="141"/>
      <c r="C209" s="106"/>
      <c r="D209" s="105"/>
      <c r="E209" s="173"/>
      <c r="F209" s="167"/>
      <c r="G209" s="167"/>
      <c r="H209" s="171"/>
      <c r="I209" s="76"/>
      <c r="J209" s="261"/>
    </row>
    <row r="210" spans="1:10" s="97" customFormat="1" ht="12" customHeight="1">
      <c r="A210" s="106"/>
      <c r="B210" s="136"/>
      <c r="C210" s="106"/>
      <c r="D210" s="105"/>
      <c r="E210" s="173"/>
      <c r="F210" s="167"/>
      <c r="G210" s="167"/>
      <c r="H210" s="172"/>
      <c r="I210" s="76"/>
      <c r="J210" s="261"/>
    </row>
    <row r="211" spans="1:10" s="73" customFormat="1" ht="12.75">
      <c r="A211" s="106"/>
      <c r="B211" s="135"/>
      <c r="C211" s="106"/>
      <c r="D211" s="105"/>
      <c r="E211" s="173"/>
      <c r="F211" s="167"/>
      <c r="G211" s="167"/>
      <c r="H211" s="171"/>
      <c r="I211" s="76"/>
      <c r="J211" s="261"/>
    </row>
    <row r="212" spans="1:10" ht="12.75">
      <c r="A212" s="106"/>
      <c r="B212" s="135"/>
      <c r="C212" s="106"/>
      <c r="D212" s="105"/>
      <c r="E212" s="173"/>
      <c r="F212" s="167"/>
      <c r="G212" s="167"/>
      <c r="H212" s="171"/>
      <c r="I212" s="76"/>
      <c r="J212" s="261"/>
    </row>
    <row r="213" spans="1:10" s="79" customFormat="1" ht="12.75" customHeight="1">
      <c r="A213" s="106"/>
      <c r="B213" s="138"/>
      <c r="C213" s="106"/>
      <c r="D213" s="105"/>
      <c r="E213" s="152"/>
      <c r="F213" s="170"/>
      <c r="G213" s="167"/>
      <c r="H213" s="172"/>
      <c r="I213" s="108"/>
      <c r="J213" s="261"/>
    </row>
    <row r="214" spans="1:10" ht="15" customHeight="1">
      <c r="A214" s="106"/>
      <c r="B214" s="139"/>
      <c r="C214" s="106"/>
      <c r="D214" s="105"/>
      <c r="E214" s="173"/>
      <c r="F214" s="167"/>
      <c r="G214" s="167"/>
      <c r="H214" s="171"/>
      <c r="I214" s="76"/>
      <c r="J214" s="256"/>
    </row>
    <row r="215" spans="1:10" s="79" customFormat="1" ht="12.75">
      <c r="A215" s="106"/>
      <c r="B215" s="135"/>
      <c r="C215" s="106"/>
      <c r="D215" s="105"/>
      <c r="E215" s="173"/>
      <c r="F215" s="167"/>
      <c r="G215" s="167"/>
      <c r="H215" s="168"/>
      <c r="I215" s="76"/>
      <c r="J215" s="261"/>
    </row>
    <row r="216" spans="1:10" s="79" customFormat="1" ht="14.25" customHeight="1">
      <c r="A216" s="106"/>
      <c r="B216" s="135"/>
      <c r="C216" s="106"/>
      <c r="D216" s="105"/>
      <c r="E216" s="173"/>
      <c r="F216" s="167"/>
      <c r="G216" s="167"/>
      <c r="H216" s="171"/>
      <c r="I216" s="76"/>
      <c r="J216" s="261"/>
    </row>
    <row r="217" spans="1:10" ht="12.75">
      <c r="A217" s="106"/>
      <c r="B217" s="109"/>
      <c r="C217" s="106"/>
      <c r="D217" s="105"/>
      <c r="E217" s="152"/>
      <c r="F217" s="170"/>
      <c r="G217" s="167"/>
      <c r="H217" s="178"/>
      <c r="I217" s="108"/>
      <c r="J217" s="256"/>
    </row>
    <row r="218" spans="1:10" ht="12.75">
      <c r="A218" s="106"/>
      <c r="B218" s="140"/>
      <c r="C218" s="106"/>
      <c r="D218" s="105"/>
      <c r="E218" s="173"/>
      <c r="F218" s="167"/>
      <c r="G218" s="167"/>
      <c r="H218" s="168"/>
      <c r="I218" s="76"/>
      <c r="J218" s="256"/>
    </row>
    <row r="219" spans="1:10" s="79" customFormat="1" ht="12.75">
      <c r="A219" s="142"/>
      <c r="B219" s="80"/>
      <c r="C219" s="142"/>
      <c r="D219" s="91"/>
      <c r="E219" s="161"/>
      <c r="F219" s="162"/>
      <c r="G219" s="162"/>
      <c r="H219" s="159"/>
      <c r="I219" s="101"/>
      <c r="J219" s="261"/>
    </row>
    <row r="220" spans="1:10" s="79" customFormat="1" ht="12.75">
      <c r="A220" s="72"/>
      <c r="B220" s="73"/>
      <c r="C220" s="72"/>
      <c r="D220" s="91"/>
      <c r="E220" s="161"/>
      <c r="F220" s="162"/>
      <c r="G220" s="162"/>
      <c r="H220" s="159"/>
      <c r="I220" s="101"/>
      <c r="J220" s="261"/>
    </row>
    <row r="221" spans="1:10" s="79" customFormat="1" ht="12.75">
      <c r="A221" s="72"/>
      <c r="B221" s="73"/>
      <c r="C221" s="72"/>
      <c r="D221" s="91"/>
      <c r="E221" s="161"/>
      <c r="F221" s="162"/>
      <c r="G221" s="162"/>
      <c r="H221" s="159"/>
      <c r="I221" s="101"/>
      <c r="J221" s="261"/>
    </row>
    <row r="222" spans="1:10" s="79" customFormat="1" ht="12.75">
      <c r="A222" s="72"/>
      <c r="B222" s="70"/>
      <c r="C222" s="71"/>
      <c r="D222" s="90"/>
      <c r="E222" s="149"/>
      <c r="F222" s="150"/>
      <c r="G222" s="150"/>
      <c r="H222" s="159"/>
      <c r="I222" s="101"/>
      <c r="J222" s="261"/>
    </row>
    <row r="223" spans="1:10" ht="12.75">
      <c r="A223" s="72"/>
      <c r="I223" s="101"/>
      <c r="J223" s="256"/>
    </row>
    <row r="224" spans="1:10" ht="12.75">
      <c r="A224" s="72"/>
      <c r="I224" s="101"/>
      <c r="J224" s="256"/>
    </row>
    <row r="225" spans="1:10" ht="12.75">
      <c r="A225" s="72"/>
      <c r="I225" s="101"/>
      <c r="J225" s="256"/>
    </row>
    <row r="226" spans="1:10" ht="12.75">
      <c r="A226" s="72"/>
      <c r="I226" s="101"/>
      <c r="J226" s="256"/>
    </row>
    <row r="227" spans="1:10" ht="12.75">
      <c r="A227" s="72"/>
      <c r="I227" s="101"/>
      <c r="J227" s="256"/>
    </row>
    <row r="228" spans="1:10" ht="12.75">
      <c r="A228" s="72"/>
      <c r="I228" s="101"/>
      <c r="J228" s="256"/>
    </row>
    <row r="229" spans="1:10" ht="12.75">
      <c r="A229" s="72"/>
      <c r="I229" s="101"/>
      <c r="J229" s="256"/>
    </row>
    <row r="230" spans="1:10" ht="12.75">
      <c r="A230" s="72"/>
      <c r="I230" s="101"/>
      <c r="J230" s="256"/>
    </row>
    <row r="231" spans="1:10" s="79" customFormat="1" ht="12.75">
      <c r="A231" s="72"/>
      <c r="B231" s="70"/>
      <c r="C231" s="71"/>
      <c r="D231" s="90"/>
      <c r="E231" s="149"/>
      <c r="F231" s="150"/>
      <c r="G231" s="150"/>
      <c r="H231" s="159"/>
      <c r="I231" s="101"/>
      <c r="J231" s="261"/>
    </row>
    <row r="232" spans="1:10" ht="12.75">
      <c r="A232" s="72"/>
      <c r="I232" s="101"/>
      <c r="J232" s="256"/>
    </row>
    <row r="233" spans="1:10" ht="12.75">
      <c r="A233" s="72"/>
      <c r="I233" s="101"/>
      <c r="J233" s="256"/>
    </row>
    <row r="234" spans="1:10" s="79" customFormat="1" ht="12.75">
      <c r="A234" s="72"/>
      <c r="B234" s="70"/>
      <c r="C234" s="71"/>
      <c r="D234" s="90"/>
      <c r="E234" s="149"/>
      <c r="F234" s="150"/>
      <c r="G234" s="150"/>
      <c r="H234" s="159"/>
      <c r="I234" s="101"/>
      <c r="J234" s="257"/>
    </row>
    <row r="235" spans="1:10" ht="12.75">
      <c r="A235" s="72"/>
      <c r="I235" s="101"/>
      <c r="J235" s="256"/>
    </row>
    <row r="236" spans="1:10" ht="12.75">
      <c r="A236" s="72"/>
      <c r="I236" s="101"/>
      <c r="J236" s="256"/>
    </row>
    <row r="237" spans="1:10" ht="12.75">
      <c r="A237" s="72"/>
      <c r="I237" s="101"/>
      <c r="J237" s="256"/>
    </row>
    <row r="238" spans="1:10" ht="7.5" customHeight="1">
      <c r="A238" s="72"/>
      <c r="I238" s="101"/>
      <c r="J238" s="256"/>
    </row>
    <row r="239" spans="1:10" ht="12.75">
      <c r="A239" s="72"/>
      <c r="I239" s="101"/>
      <c r="J239" s="256"/>
    </row>
    <row r="240" spans="1:10" ht="12.75">
      <c r="A240" s="72"/>
      <c r="I240" s="101"/>
      <c r="J240" s="256"/>
    </row>
    <row r="241" spans="1:10" ht="12.75">
      <c r="A241" s="72"/>
      <c r="I241" s="101"/>
      <c r="J241" s="256"/>
    </row>
    <row r="242" spans="1:10" ht="12.75">
      <c r="A242" s="72"/>
      <c r="I242" s="101"/>
      <c r="J242" s="256"/>
    </row>
    <row r="243" spans="1:10" ht="12.75">
      <c r="A243" s="72"/>
      <c r="I243" s="101"/>
      <c r="J243" s="256"/>
    </row>
    <row r="244" spans="1:10" ht="12.75">
      <c r="A244" s="72"/>
      <c r="I244" s="101"/>
      <c r="J244" s="256"/>
    </row>
    <row r="245" spans="1:10" ht="12.75">
      <c r="A245" s="72"/>
      <c r="I245" s="101"/>
      <c r="J245" s="256"/>
    </row>
    <row r="246" spans="1:10" ht="12.75">
      <c r="A246" s="72"/>
      <c r="I246" s="101"/>
      <c r="J246" s="256"/>
    </row>
    <row r="247" spans="1:10" ht="12.75">
      <c r="A247" s="72"/>
      <c r="I247" s="101"/>
      <c r="J247" s="256"/>
    </row>
    <row r="248" spans="1:10" ht="12.75">
      <c r="A248" s="72"/>
      <c r="I248" s="101"/>
      <c r="J248" s="256"/>
    </row>
    <row r="249" spans="1:10" ht="12.75">
      <c r="A249" s="72"/>
      <c r="I249" s="101"/>
      <c r="J249" s="256"/>
    </row>
    <row r="250" spans="1:10" ht="12.75">
      <c r="A250" s="72"/>
      <c r="I250" s="101"/>
      <c r="J250" s="256"/>
    </row>
    <row r="251" spans="1:10" ht="12.75">
      <c r="A251" s="72"/>
      <c r="I251" s="101"/>
      <c r="J251" s="256"/>
    </row>
    <row r="252" spans="1:10" ht="12.75">
      <c r="A252" s="72"/>
      <c r="I252" s="101"/>
      <c r="J252" s="256"/>
    </row>
    <row r="253" spans="1:10" ht="12.75">
      <c r="A253" s="72"/>
      <c r="I253" s="101"/>
      <c r="J253" s="256"/>
    </row>
    <row r="254" spans="1:10" ht="12.75">
      <c r="A254" s="72"/>
      <c r="I254" s="101"/>
      <c r="J254" s="256"/>
    </row>
    <row r="255" spans="1:10" ht="12.75">
      <c r="A255" s="72"/>
      <c r="I255" s="101"/>
      <c r="J255" s="256"/>
    </row>
    <row r="256" spans="1:10" ht="12.75">
      <c r="A256" s="72"/>
      <c r="I256" s="101"/>
      <c r="J256" s="256"/>
    </row>
    <row r="257" spans="1:10" ht="12.75">
      <c r="A257" s="72"/>
      <c r="I257" s="101"/>
      <c r="J257" s="256"/>
    </row>
    <row r="258" spans="1:10" ht="12.75">
      <c r="A258" s="72"/>
      <c r="I258" s="101"/>
      <c r="J258" s="256"/>
    </row>
    <row r="259" spans="1:10" ht="12.75">
      <c r="A259" s="72"/>
      <c r="I259" s="101"/>
      <c r="J259" s="256"/>
    </row>
    <row r="260" spans="1:10" ht="12.75">
      <c r="A260" s="72"/>
      <c r="I260" s="101"/>
      <c r="J260" s="256"/>
    </row>
    <row r="261" spans="1:10" ht="12.75">
      <c r="A261" s="72"/>
      <c r="I261" s="101"/>
      <c r="J261" s="256"/>
    </row>
    <row r="262" spans="1:10" ht="12.75">
      <c r="A262" s="72"/>
      <c r="I262" s="101"/>
      <c r="J262" s="256"/>
    </row>
    <row r="263" spans="1:10" ht="12.75">
      <c r="A263" s="72"/>
      <c r="I263" s="101"/>
      <c r="J263" s="256"/>
    </row>
    <row r="264" spans="1:10" ht="12.75">
      <c r="A264" s="72"/>
      <c r="I264" s="101"/>
      <c r="J264" s="256"/>
    </row>
    <row r="265" spans="1:10" ht="12.75">
      <c r="A265" s="72"/>
      <c r="I265" s="101"/>
      <c r="J265" s="256"/>
    </row>
    <row r="266" spans="1:10" ht="12.75">
      <c r="A266" s="72"/>
      <c r="I266" s="101"/>
      <c r="J266" s="256"/>
    </row>
    <row r="267" spans="1:10" ht="12.75">
      <c r="A267" s="72"/>
      <c r="I267" s="101"/>
      <c r="J267" s="256"/>
    </row>
    <row r="268" spans="1:10" ht="12.75">
      <c r="A268" s="72"/>
      <c r="I268" s="101"/>
      <c r="J268" s="256"/>
    </row>
    <row r="269" spans="1:10" ht="12.75">
      <c r="A269" s="72"/>
      <c r="I269" s="101"/>
      <c r="J269" s="256"/>
    </row>
    <row r="270" spans="1:10" ht="12.75">
      <c r="A270" s="72"/>
      <c r="I270" s="101"/>
      <c r="J270" s="256"/>
    </row>
    <row r="271" spans="1:10" ht="12.75">
      <c r="A271" s="72"/>
      <c r="I271" s="101"/>
      <c r="J271" s="256"/>
    </row>
    <row r="272" spans="1:10" ht="12.75">
      <c r="A272" s="72"/>
      <c r="I272" s="101"/>
      <c r="J272" s="256"/>
    </row>
    <row r="273" spans="1:10" ht="12.75">
      <c r="A273" s="72"/>
      <c r="I273" s="101"/>
      <c r="J273" s="256"/>
    </row>
    <row r="274" spans="1:10" ht="12.75">
      <c r="A274" s="72"/>
      <c r="I274" s="101"/>
      <c r="J274" s="256"/>
    </row>
    <row r="275" spans="1:10" ht="12.75">
      <c r="A275" s="72"/>
      <c r="I275" s="101"/>
      <c r="J275" s="256"/>
    </row>
    <row r="276" spans="1:10" ht="12.75">
      <c r="A276" s="72"/>
      <c r="I276" s="101"/>
      <c r="J276" s="256"/>
    </row>
    <row r="277" spans="1:10" ht="12.75">
      <c r="A277" s="72"/>
      <c r="I277" s="101"/>
      <c r="J277" s="256"/>
    </row>
    <row r="278" spans="1:10" ht="12.75">
      <c r="A278" s="72"/>
      <c r="I278" s="101"/>
      <c r="J278" s="256"/>
    </row>
    <row r="279" spans="1:10" ht="12.75">
      <c r="A279" s="72"/>
      <c r="I279" s="101"/>
      <c r="J279" s="256"/>
    </row>
    <row r="280" spans="1:10" ht="12.75">
      <c r="A280" s="72"/>
      <c r="I280" s="101"/>
      <c r="J280" s="256"/>
    </row>
    <row r="281" spans="1:10" ht="12.75">
      <c r="A281" s="72"/>
      <c r="I281" s="101"/>
      <c r="J281" s="256"/>
    </row>
    <row r="282" spans="1:10" ht="12.75">
      <c r="A282" s="72"/>
      <c r="I282" s="101"/>
      <c r="J282" s="256"/>
    </row>
    <row r="283" spans="1:10" ht="12.75">
      <c r="A283" s="72"/>
      <c r="I283" s="101"/>
      <c r="J283" s="256"/>
    </row>
    <row r="284" spans="1:10" ht="12.75">
      <c r="A284" s="72"/>
      <c r="I284" s="101"/>
      <c r="J284" s="256"/>
    </row>
    <row r="285" spans="1:10" ht="12.75">
      <c r="A285" s="72"/>
      <c r="I285" s="101"/>
      <c r="J285" s="256"/>
    </row>
    <row r="286" spans="1:10" ht="12.75">
      <c r="A286" s="72"/>
      <c r="I286" s="101"/>
      <c r="J286" s="256"/>
    </row>
    <row r="287" spans="1:10" ht="12.75">
      <c r="A287" s="72"/>
      <c r="I287" s="101"/>
      <c r="J287" s="256"/>
    </row>
    <row r="288" spans="1:10" ht="12.75">
      <c r="A288" s="72"/>
      <c r="I288" s="101"/>
      <c r="J288" s="256"/>
    </row>
    <row r="289" spans="1:10" ht="12.75">
      <c r="A289" s="72"/>
      <c r="I289" s="101"/>
      <c r="J289" s="256"/>
    </row>
    <row r="290" spans="1:10" ht="12.75">
      <c r="A290" s="72"/>
      <c r="I290" s="101"/>
      <c r="J290" s="256"/>
    </row>
    <row r="291" spans="1:10" ht="12.75">
      <c r="A291" s="72"/>
      <c r="I291" s="101"/>
      <c r="J291" s="256"/>
    </row>
    <row r="292" spans="1:10" ht="12.75">
      <c r="A292" s="72"/>
      <c r="I292" s="101"/>
      <c r="J292" s="256"/>
    </row>
    <row r="293" spans="1:10" ht="12.75">
      <c r="A293" s="72"/>
      <c r="I293" s="101"/>
      <c r="J293" s="256"/>
    </row>
    <row r="294" spans="1:10" ht="12.75">
      <c r="A294" s="72"/>
      <c r="I294" s="101"/>
      <c r="J294" s="256"/>
    </row>
    <row r="295" spans="1:10" ht="12.75">
      <c r="A295" s="72"/>
      <c r="J295" s="256"/>
    </row>
    <row r="296" spans="1:10" ht="12.75">
      <c r="A296" s="72"/>
      <c r="J296" s="256"/>
    </row>
    <row r="297" spans="1:10" ht="12.75">
      <c r="A297" s="72"/>
      <c r="J297" s="256"/>
    </row>
    <row r="298" spans="1:10" ht="12.75">
      <c r="A298" s="72"/>
      <c r="J298" s="256"/>
    </row>
    <row r="299" spans="1:10" ht="12.75">
      <c r="A299" s="72"/>
      <c r="J299" s="256"/>
    </row>
    <row r="300" spans="1:10" ht="12.75">
      <c r="A300" s="72"/>
      <c r="J300" s="256"/>
    </row>
    <row r="301" spans="1:10" ht="12.75">
      <c r="A301" s="72"/>
      <c r="J301" s="256"/>
    </row>
    <row r="302" spans="1:10" ht="12.75">
      <c r="A302" s="72"/>
      <c r="J302" s="256"/>
    </row>
    <row r="303" spans="1:10" ht="12.75">
      <c r="A303" s="72"/>
      <c r="J303" s="256"/>
    </row>
    <row r="304" spans="1:10" ht="12.75">
      <c r="A304" s="72"/>
      <c r="J304" s="256"/>
    </row>
    <row r="305" spans="1:10" ht="12.75">
      <c r="A305" s="72"/>
      <c r="J305" s="256"/>
    </row>
    <row r="306" spans="1:10" ht="12.75">
      <c r="A306" s="72"/>
      <c r="J306" s="256"/>
    </row>
    <row r="307" spans="1:10" ht="12.75">
      <c r="A307" s="72"/>
      <c r="J307" s="256"/>
    </row>
    <row r="308" spans="1:10" ht="12.75">
      <c r="A308" s="72"/>
      <c r="J308" s="256"/>
    </row>
    <row r="309" spans="1:10" ht="12.75">
      <c r="A309" s="72"/>
      <c r="J309" s="256"/>
    </row>
    <row r="310" spans="1:10" ht="12.75">
      <c r="A310" s="72"/>
      <c r="J310" s="256"/>
    </row>
    <row r="311" spans="1:10" ht="12.75">
      <c r="A311" s="72"/>
      <c r="J311" s="256"/>
    </row>
    <row r="312" spans="1:10" ht="12.75">
      <c r="A312" s="72"/>
      <c r="J312" s="256"/>
    </row>
    <row r="313" spans="1:10" ht="12.75">
      <c r="A313" s="72"/>
      <c r="J313" s="256"/>
    </row>
    <row r="314" spans="1:10" ht="12.75">
      <c r="A314" s="72"/>
      <c r="J314" s="256"/>
    </row>
    <row r="315" spans="1:10" ht="12.75">
      <c r="A315" s="72"/>
      <c r="J315" s="256"/>
    </row>
    <row r="316" spans="1:10" ht="12.75">
      <c r="A316" s="72"/>
      <c r="J316" s="256"/>
    </row>
    <row r="317" spans="1:10" ht="12.75">
      <c r="A317" s="72"/>
      <c r="J317" s="256"/>
    </row>
    <row r="318" spans="1:10" ht="12.75">
      <c r="A318" s="72"/>
      <c r="J318" s="256"/>
    </row>
    <row r="319" spans="1:10" ht="12.75">
      <c r="A319" s="72"/>
      <c r="J319" s="256"/>
    </row>
    <row r="320" spans="1:10" ht="12.75">
      <c r="A320" s="72"/>
      <c r="J320" s="256"/>
    </row>
    <row r="321" spans="1:10" ht="12.75">
      <c r="A321" s="72"/>
      <c r="J321" s="256"/>
    </row>
    <row r="322" spans="1:10" ht="12.75">
      <c r="A322" s="72"/>
      <c r="J322" s="256"/>
    </row>
    <row r="323" spans="1:10" ht="12.75">
      <c r="A323" s="72"/>
      <c r="J323" s="256"/>
    </row>
    <row r="324" spans="1:10" ht="12.75">
      <c r="A324" s="72"/>
      <c r="J324" s="256"/>
    </row>
    <row r="325" spans="1:10" ht="12.75">
      <c r="A325" s="72"/>
      <c r="J325" s="256"/>
    </row>
    <row r="326" spans="1:10" ht="12.75">
      <c r="A326" s="72"/>
      <c r="J326" s="256"/>
    </row>
    <row r="327" spans="1:10" ht="12.75">
      <c r="A327" s="72"/>
      <c r="J327" s="256"/>
    </row>
    <row r="328" spans="1:10" ht="12.75">
      <c r="A328" s="72"/>
      <c r="J328" s="256"/>
    </row>
    <row r="329" spans="1:10" ht="12.75">
      <c r="A329" s="72"/>
      <c r="J329" s="256"/>
    </row>
    <row r="330" spans="1:10" ht="12.75">
      <c r="A330" s="72"/>
      <c r="J330" s="256"/>
    </row>
    <row r="331" spans="1:10" ht="12.75">
      <c r="A331" s="72"/>
      <c r="J331" s="256"/>
    </row>
    <row r="332" spans="1:10" ht="12.75">
      <c r="A332" s="72"/>
      <c r="J332" s="256"/>
    </row>
    <row r="333" spans="1:10" ht="12.75">
      <c r="A333" s="72"/>
      <c r="J333" s="256"/>
    </row>
    <row r="334" spans="1:10" ht="12.75">
      <c r="A334" s="72"/>
      <c r="J334" s="256"/>
    </row>
    <row r="335" spans="1:10" ht="12.75">
      <c r="A335" s="72"/>
      <c r="J335" s="256"/>
    </row>
    <row r="336" spans="1:10" ht="12.75">
      <c r="A336" s="72"/>
      <c r="J336" s="256"/>
    </row>
    <row r="337" ht="12.75">
      <c r="J337" s="256"/>
    </row>
    <row r="338" ht="12.75">
      <c r="J338" s="256"/>
    </row>
    <row r="339" ht="12.75">
      <c r="J339" s="256"/>
    </row>
    <row r="340" ht="12.75">
      <c r="J340" s="256"/>
    </row>
    <row r="341" ht="12.75">
      <c r="J341" s="256"/>
    </row>
    <row r="342" ht="12.75">
      <c r="J342" s="256"/>
    </row>
    <row r="343" ht="12.75">
      <c r="J343" s="256"/>
    </row>
    <row r="344" ht="12.75">
      <c r="J344" s="256"/>
    </row>
    <row r="345" ht="12.75">
      <c r="J345" s="256"/>
    </row>
    <row r="346" ht="12.75">
      <c r="J346" s="256"/>
    </row>
    <row r="347" ht="12.75">
      <c r="J347" s="256"/>
    </row>
    <row r="348" ht="12.75">
      <c r="J348" s="256"/>
    </row>
    <row r="349" ht="12.75">
      <c r="J349" s="256"/>
    </row>
    <row r="350" ht="12.75">
      <c r="J350" s="256"/>
    </row>
    <row r="351" ht="12.75">
      <c r="J351" s="256"/>
    </row>
    <row r="352" ht="12.75">
      <c r="J352" s="256"/>
    </row>
    <row r="353" ht="12.75">
      <c r="J353" s="256"/>
    </row>
    <row r="354" ht="12.75">
      <c r="J354" s="256"/>
    </row>
    <row r="355" ht="12.75">
      <c r="J355" s="256"/>
    </row>
    <row r="356" ht="12.75">
      <c r="J356" s="256"/>
    </row>
    <row r="357" ht="12.75">
      <c r="J357" s="256"/>
    </row>
    <row r="358" ht="12.75">
      <c r="J358" s="256"/>
    </row>
    <row r="359" ht="12.75">
      <c r="J359" s="256"/>
    </row>
    <row r="360" ht="12.75">
      <c r="J360" s="256"/>
    </row>
    <row r="361" ht="12.75">
      <c r="J361" s="256"/>
    </row>
    <row r="362" ht="12.75">
      <c r="J362" s="256"/>
    </row>
    <row r="363" ht="12.75">
      <c r="J363" s="256"/>
    </row>
    <row r="364" ht="12.75">
      <c r="J364" s="256"/>
    </row>
    <row r="365" ht="12.75">
      <c r="J365" s="256"/>
    </row>
  </sheetData>
  <sheetProtection/>
  <mergeCells count="134">
    <mergeCell ref="E84:F84"/>
    <mergeCell ref="E85:F85"/>
    <mergeCell ref="E113:F113"/>
    <mergeCell ref="E103:F103"/>
    <mergeCell ref="E101:F101"/>
    <mergeCell ref="E26:F26"/>
    <mergeCell ref="E73:F73"/>
    <mergeCell ref="E35:F35"/>
    <mergeCell ref="E63:F63"/>
    <mergeCell ref="E64:F64"/>
    <mergeCell ref="E13:F13"/>
    <mergeCell ref="E118:F118"/>
    <mergeCell ref="E93:F93"/>
    <mergeCell ref="E92:F92"/>
    <mergeCell ref="E105:F105"/>
    <mergeCell ref="E95:F95"/>
    <mergeCell ref="E98:F98"/>
    <mergeCell ref="E96:F96"/>
    <mergeCell ref="E97:F97"/>
    <mergeCell ref="E44:F44"/>
    <mergeCell ref="E74:F74"/>
    <mergeCell ref="E86:F86"/>
    <mergeCell ref="E134:F134"/>
    <mergeCell ref="E27:F27"/>
    <mergeCell ref="E82:F82"/>
    <mergeCell ref="E83:F83"/>
    <mergeCell ref="E125:F125"/>
    <mergeCell ref="E94:F94"/>
    <mergeCell ref="E124:F124"/>
    <mergeCell ref="E114:F114"/>
    <mergeCell ref="E88:F88"/>
    <mergeCell ref="E65:F65"/>
    <mergeCell ref="E79:F79"/>
    <mergeCell ref="E80:F80"/>
    <mergeCell ref="E45:F45"/>
    <mergeCell ref="E53:F53"/>
    <mergeCell ref="E71:F71"/>
    <mergeCell ref="E60:F60"/>
    <mergeCell ref="E66:F66"/>
    <mergeCell ref="E70:F70"/>
    <mergeCell ref="E38:F38"/>
    <mergeCell ref="E40:F40"/>
    <mergeCell ref="E111:F111"/>
    <mergeCell ref="E104:F104"/>
    <mergeCell ref="E22:F22"/>
    <mergeCell ref="E107:F107"/>
    <mergeCell ref="E106:F106"/>
    <mergeCell ref="E75:F75"/>
    <mergeCell ref="E77:F77"/>
    <mergeCell ref="E24:F24"/>
    <mergeCell ref="E90:F90"/>
    <mergeCell ref="E91:F91"/>
    <mergeCell ref="E117:F117"/>
    <mergeCell ref="E126:F126"/>
    <mergeCell ref="E119:F119"/>
    <mergeCell ref="E127:F127"/>
    <mergeCell ref="E99:F99"/>
    <mergeCell ref="E128:F128"/>
    <mergeCell ref="E46:F46"/>
    <mergeCell ref="E116:F116"/>
    <mergeCell ref="E108:F108"/>
    <mergeCell ref="E110:F110"/>
    <mergeCell ref="E67:F67"/>
    <mergeCell ref="E76:F76"/>
    <mergeCell ref="E89:F89"/>
    <mergeCell ref="E62:F62"/>
    <mergeCell ref="E100:F100"/>
    <mergeCell ref="E16:F16"/>
    <mergeCell ref="E7:F7"/>
    <mergeCell ref="E10:F10"/>
    <mergeCell ref="E11:F11"/>
    <mergeCell ref="E12:F12"/>
    <mergeCell ref="D171:E171"/>
    <mergeCell ref="D150:E150"/>
    <mergeCell ref="D135:E135"/>
    <mergeCell ref="E115:F115"/>
    <mergeCell ref="E120:F120"/>
    <mergeCell ref="E8:F8"/>
    <mergeCell ref="E9:F9"/>
    <mergeCell ref="J7:J8"/>
    <mergeCell ref="A7:A8"/>
    <mergeCell ref="B7:B8"/>
    <mergeCell ref="C7:C8"/>
    <mergeCell ref="D7:D8"/>
    <mergeCell ref="A1:B1"/>
    <mergeCell ref="A2:B2"/>
    <mergeCell ref="A3:H3"/>
    <mergeCell ref="E15:F15"/>
    <mergeCell ref="E47:F47"/>
    <mergeCell ref="E51:F51"/>
    <mergeCell ref="E48:F48"/>
    <mergeCell ref="E14:F14"/>
    <mergeCell ref="E33:F33"/>
    <mergeCell ref="E28:F28"/>
    <mergeCell ref="E68:F68"/>
    <mergeCell ref="E69:F69"/>
    <mergeCell ref="E18:F18"/>
    <mergeCell ref="E61:F61"/>
    <mergeCell ref="E29:F29"/>
    <mergeCell ref="E32:F32"/>
    <mergeCell ref="E59:F59"/>
    <mergeCell ref="E58:F58"/>
    <mergeCell ref="E43:F43"/>
    <mergeCell ref="E41:F41"/>
    <mergeCell ref="E20:F20"/>
    <mergeCell ref="E17:F17"/>
    <mergeCell ref="E56:F56"/>
    <mergeCell ref="E55:F55"/>
    <mergeCell ref="E31:F31"/>
    <mergeCell ref="E34:F34"/>
    <mergeCell ref="E49:F49"/>
    <mergeCell ref="E42:F42"/>
    <mergeCell ref="E25:F25"/>
    <mergeCell ref="E52:F52"/>
    <mergeCell ref="E50:F50"/>
    <mergeCell ref="E19:F19"/>
    <mergeCell ref="E30:F30"/>
    <mergeCell ref="E21:F21"/>
    <mergeCell ref="E57:F57"/>
    <mergeCell ref="E37:F37"/>
    <mergeCell ref="E54:F54"/>
    <mergeCell ref="E39:F39"/>
    <mergeCell ref="E36:F36"/>
    <mergeCell ref="E23:F23"/>
    <mergeCell ref="E72:F72"/>
    <mergeCell ref="E129:F129"/>
    <mergeCell ref="E130:F130"/>
    <mergeCell ref="E131:F131"/>
    <mergeCell ref="E132:F132"/>
    <mergeCell ref="E133:F133"/>
    <mergeCell ref="E81:F81"/>
    <mergeCell ref="E112:F112"/>
    <mergeCell ref="E102:F102"/>
    <mergeCell ref="E109:F109"/>
  </mergeCells>
  <printOptions/>
  <pageMargins left="0.7086614173228347" right="0.7086614173228347" top="2.362204724409449" bottom="0.1968503937007874" header="0.31496062992125984" footer="0.31496062992125984"/>
  <pageSetup fitToHeight="1" fitToWidth="1" horizontalDpi="300" verticalDpi="300" orientation="portrait" paperSize="9" scale="63" r:id="rId1"/>
  <headerFooter alignWithMargins="0">
    <oddFooter>&amp;CPágina &amp;P de &amp;N</oddFooter>
  </headerFooter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showGridLines="0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6.57421875" style="10" customWidth="1"/>
    <col min="2" max="2" width="36.140625" style="8" customWidth="1"/>
    <col min="3" max="3" width="19.140625" style="8" bestFit="1" customWidth="1"/>
    <col min="4" max="4" width="7.28125" style="8" bestFit="1" customWidth="1"/>
    <col min="5" max="5" width="9.140625" style="8" bestFit="1" customWidth="1"/>
    <col min="6" max="6" width="4.8515625" style="30" customWidth="1"/>
    <col min="7" max="7" width="10.00390625" style="8" bestFit="1" customWidth="1"/>
    <col min="8" max="8" width="4.7109375" style="30" customWidth="1"/>
    <col min="9" max="9" width="10.00390625" style="8" bestFit="1" customWidth="1"/>
    <col min="10" max="10" width="4.7109375" style="30" customWidth="1"/>
    <col min="11" max="11" width="10.00390625" style="8" bestFit="1" customWidth="1"/>
    <col min="12" max="12" width="4.7109375" style="30" customWidth="1"/>
    <col min="13" max="13" width="9.8515625" style="8" bestFit="1" customWidth="1"/>
    <col min="14" max="14" width="6.28125" style="8" bestFit="1" customWidth="1"/>
    <col min="15" max="16384" width="9.140625" style="8" customWidth="1"/>
  </cols>
  <sheetData>
    <row r="1" spans="1:12" ht="15.75" customHeight="1">
      <c r="A1" s="17" t="str">
        <f>ORCA!A1</f>
        <v>PREFEITURA MUNICIPAL DE TIMBÓ</v>
      </c>
      <c r="B1" s="16"/>
      <c r="C1" s="9"/>
      <c r="D1" s="1"/>
      <c r="E1" s="1"/>
      <c r="F1" s="31"/>
      <c r="I1" s="1"/>
      <c r="J1" s="31"/>
      <c r="K1" s="1"/>
      <c r="L1" s="31"/>
    </row>
    <row r="2" spans="1:12" ht="12.75">
      <c r="A2" s="17" t="str">
        <f>ORCA!A2</f>
        <v>SECRETARIA DE PLANEJAMENTO, TRÂNSITO E MEIO AMBIENTE</v>
      </c>
      <c r="B2" s="16"/>
      <c r="C2" s="1"/>
      <c r="D2" s="1"/>
      <c r="E2" s="1"/>
      <c r="F2" s="31"/>
      <c r="G2" s="2" t="s">
        <v>10</v>
      </c>
      <c r="H2" s="31"/>
      <c r="I2" s="1"/>
      <c r="J2" s="31"/>
      <c r="K2" s="1"/>
      <c r="L2" s="31"/>
    </row>
    <row r="3" spans="1:14" ht="12.75">
      <c r="A3" s="357" t="s">
        <v>11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9"/>
    </row>
    <row r="4" spans="1:14" ht="12.75">
      <c r="A4" s="35" t="str">
        <f>ORCA!A4</f>
        <v>PROJETO : </v>
      </c>
      <c r="B4" s="45" t="str">
        <f>ORCA!B4</f>
        <v>NEI SONHO DE CRIANÇA</v>
      </c>
      <c r="C4" s="37"/>
      <c r="D4" s="37"/>
      <c r="E4" s="36"/>
      <c r="F4" s="54"/>
      <c r="G4" s="38"/>
      <c r="H4" s="53"/>
      <c r="I4" s="59"/>
      <c r="J4" s="50"/>
      <c r="K4" s="59" t="str">
        <f>ORCA!A6</f>
        <v>ÁREA TOTAL:  371,09m²</v>
      </c>
      <c r="L4" s="50"/>
      <c r="M4" s="39"/>
      <c r="N4" s="40"/>
    </row>
    <row r="5" spans="1:14" ht="12.75">
      <c r="A5" s="62" t="str">
        <f>ORCA!A5</f>
        <v>LOCAL: :</v>
      </c>
      <c r="B5" s="63" t="str">
        <f>ORCA!B5</f>
        <v>Rua Itapema - Bairro Quintino</v>
      </c>
      <c r="C5" s="42"/>
      <c r="D5" s="64"/>
      <c r="E5" s="65"/>
      <c r="F5" s="43"/>
      <c r="G5" s="66"/>
      <c r="H5" s="67"/>
      <c r="I5" s="42"/>
      <c r="J5" s="68"/>
      <c r="K5" s="42"/>
      <c r="L5" s="68"/>
      <c r="M5" s="41"/>
      <c r="N5" s="44"/>
    </row>
    <row r="6" spans="1:14" s="11" customFormat="1" ht="12.75">
      <c r="A6" s="362" t="s">
        <v>0</v>
      </c>
      <c r="B6" s="364" t="s">
        <v>12</v>
      </c>
      <c r="C6" s="60" t="s">
        <v>22</v>
      </c>
      <c r="D6" s="366" t="s">
        <v>17</v>
      </c>
      <c r="E6" s="360" t="s">
        <v>23</v>
      </c>
      <c r="F6" s="361"/>
      <c r="G6" s="360" t="s">
        <v>24</v>
      </c>
      <c r="H6" s="361"/>
      <c r="I6" s="360" t="s">
        <v>25</v>
      </c>
      <c r="J6" s="361"/>
      <c r="K6" s="360" t="s">
        <v>72</v>
      </c>
      <c r="L6" s="361"/>
      <c r="M6" s="61" t="s">
        <v>22</v>
      </c>
      <c r="N6" s="60" t="s">
        <v>17</v>
      </c>
    </row>
    <row r="7" spans="1:14" s="11" customFormat="1" ht="13.5" thickBot="1">
      <c r="A7" s="363"/>
      <c r="B7" s="365"/>
      <c r="C7" s="12" t="s">
        <v>3</v>
      </c>
      <c r="D7" s="367"/>
      <c r="E7" s="18" t="s">
        <v>13</v>
      </c>
      <c r="F7" s="26" t="s">
        <v>17</v>
      </c>
      <c r="G7" s="18" t="s">
        <v>14</v>
      </c>
      <c r="H7" s="26" t="s">
        <v>17</v>
      </c>
      <c r="I7" s="18" t="s">
        <v>15</v>
      </c>
      <c r="J7" s="26" t="s">
        <v>17</v>
      </c>
      <c r="K7" s="18" t="s">
        <v>71</v>
      </c>
      <c r="L7" s="26" t="s">
        <v>17</v>
      </c>
      <c r="M7" s="19" t="s">
        <v>3</v>
      </c>
      <c r="N7" s="12" t="s">
        <v>3</v>
      </c>
    </row>
    <row r="8" spans="1:18" s="81" customFormat="1" ht="13.5" thickTop="1">
      <c r="A8" s="117">
        <v>1</v>
      </c>
      <c r="B8" s="118" t="str">
        <f>ORCA!B9</f>
        <v>SERVIÇOS INICIAIS</v>
      </c>
      <c r="C8" s="119">
        <f>ORCA!H15</f>
        <v>19151.39</v>
      </c>
      <c r="D8" s="120">
        <f aca="true" t="shared" si="0" ref="D8:D22">SUM(C8*100%/$C$24)</f>
        <v>0.08511764070847049</v>
      </c>
      <c r="E8" s="121">
        <f>SUM($C$8*F8)</f>
        <v>19151.39</v>
      </c>
      <c r="F8" s="122">
        <v>1</v>
      </c>
      <c r="G8" s="121">
        <f>SUM(C8*H8)</f>
        <v>0</v>
      </c>
      <c r="H8" s="122"/>
      <c r="I8" s="121">
        <f>SUM($C$8*J8)</f>
        <v>0</v>
      </c>
      <c r="J8" s="122"/>
      <c r="K8" s="121">
        <f>SUM($C$8*L8)</f>
        <v>0</v>
      </c>
      <c r="L8" s="122"/>
      <c r="M8" s="123">
        <f>SUM(E8+G8+I8+K8)</f>
        <v>19151.39</v>
      </c>
      <c r="N8" s="124">
        <f>SUM(F8+H8+J8+L8)</f>
        <v>1</v>
      </c>
      <c r="O8" s="8"/>
      <c r="P8" s="8"/>
      <c r="Q8" s="8"/>
      <c r="R8" s="8"/>
    </row>
    <row r="9" spans="1:14" ht="12.75">
      <c r="A9" s="125">
        <v>2</v>
      </c>
      <c r="B9" s="126" t="str">
        <f>ORCA!B16</f>
        <v>DESMONTE DA COBERTURA</v>
      </c>
      <c r="C9" s="126">
        <f>ORCA!H28</f>
        <v>22571.800000000003</v>
      </c>
      <c r="D9" s="127">
        <f t="shared" si="0"/>
        <v>0.10031952576515095</v>
      </c>
      <c r="E9" s="25">
        <f>SUM(C9*F9)</f>
        <v>11285.900000000001</v>
      </c>
      <c r="F9" s="27">
        <v>0.5</v>
      </c>
      <c r="G9" s="25">
        <f>SUM(C9*H9)</f>
        <v>11285.900000000001</v>
      </c>
      <c r="H9" s="27">
        <v>0.5</v>
      </c>
      <c r="I9" s="25">
        <f>SUM(C9*J9)</f>
        <v>0</v>
      </c>
      <c r="J9" s="27"/>
      <c r="K9" s="25">
        <f>SUM(C9*L9)</f>
        <v>0</v>
      </c>
      <c r="L9" s="27"/>
      <c r="M9" s="128">
        <f>SUM(E9+G9+I9+K9)</f>
        <v>22571.800000000003</v>
      </c>
      <c r="N9" s="129">
        <f>SUM(F9+H9+J9+L9)</f>
        <v>1</v>
      </c>
    </row>
    <row r="10" spans="1:14" ht="12.75">
      <c r="A10" s="125">
        <v>3</v>
      </c>
      <c r="B10" s="126" t="str">
        <f>ORCA!B29</f>
        <v>INFRAESTRUTURA</v>
      </c>
      <c r="C10" s="126">
        <f>ORCA!H33</f>
        <v>0</v>
      </c>
      <c r="D10" s="127">
        <f t="shared" si="0"/>
        <v>0</v>
      </c>
      <c r="E10" s="25">
        <f aca="true" t="shared" si="1" ref="E10:E22">SUM(C10*F10)</f>
        <v>0</v>
      </c>
      <c r="F10" s="27">
        <v>0.8</v>
      </c>
      <c r="G10" s="25">
        <f aca="true" t="shared" si="2" ref="G10:G22">SUM(C10*H10)</f>
        <v>0</v>
      </c>
      <c r="H10" s="27">
        <v>0.2</v>
      </c>
      <c r="I10" s="25">
        <f aca="true" t="shared" si="3" ref="I10:I22">SUM(C10*J10)</f>
        <v>0</v>
      </c>
      <c r="J10" s="27"/>
      <c r="K10" s="25">
        <f aca="true" t="shared" si="4" ref="K10:K22">SUM(C10*L10)</f>
        <v>0</v>
      </c>
      <c r="L10" s="27"/>
      <c r="M10" s="128">
        <f aca="true" t="shared" si="5" ref="M10:M22">SUM(E10+G10+I10+K10)</f>
        <v>0</v>
      </c>
      <c r="N10" s="129">
        <f aca="true" t="shared" si="6" ref="N10:N22">SUM(F10+H10+J10+L10)</f>
        <v>1</v>
      </c>
    </row>
    <row r="11" spans="1:14" ht="12.75">
      <c r="A11" s="125">
        <v>4</v>
      </c>
      <c r="B11" s="126" t="str">
        <f>ORCA!B34</f>
        <v>SUPRAESTRUTURA</v>
      </c>
      <c r="C11" s="126">
        <f>ORCA!H36</f>
        <v>85.53</v>
      </c>
      <c r="D11" s="127">
        <f t="shared" si="0"/>
        <v>0.0003801349045576055</v>
      </c>
      <c r="E11" s="25">
        <f t="shared" si="1"/>
        <v>55.594500000000004</v>
      </c>
      <c r="F11" s="27">
        <v>0.65</v>
      </c>
      <c r="G11" s="25">
        <f t="shared" si="2"/>
        <v>29.935499999999998</v>
      </c>
      <c r="H11" s="27">
        <v>0.35</v>
      </c>
      <c r="I11" s="25">
        <f t="shared" si="3"/>
        <v>0</v>
      </c>
      <c r="J11" s="27"/>
      <c r="K11" s="25">
        <f t="shared" si="4"/>
        <v>0</v>
      </c>
      <c r="L11" s="27"/>
      <c r="M11" s="128">
        <f t="shared" si="5"/>
        <v>85.53</v>
      </c>
      <c r="N11" s="129">
        <f t="shared" si="6"/>
        <v>1</v>
      </c>
    </row>
    <row r="12" spans="1:14" ht="12.75">
      <c r="A12" s="125">
        <v>5</v>
      </c>
      <c r="B12" s="126" t="str">
        <f>ORCA!B37</f>
        <v>PAREDES E PAINEIS</v>
      </c>
      <c r="C12" s="126">
        <f>ORCA!H40</f>
        <v>0</v>
      </c>
      <c r="D12" s="127">
        <f t="shared" si="0"/>
        <v>0</v>
      </c>
      <c r="E12" s="25">
        <f t="shared" si="1"/>
        <v>0</v>
      </c>
      <c r="F12" s="27">
        <v>0.1</v>
      </c>
      <c r="G12" s="25">
        <f t="shared" si="2"/>
        <v>0</v>
      </c>
      <c r="H12" s="27">
        <v>0.6</v>
      </c>
      <c r="I12" s="25">
        <f t="shared" si="3"/>
        <v>0</v>
      </c>
      <c r="J12" s="27">
        <v>0.3</v>
      </c>
      <c r="K12" s="25">
        <f t="shared" si="4"/>
        <v>0</v>
      </c>
      <c r="L12" s="27"/>
      <c r="M12" s="128">
        <f t="shared" si="5"/>
        <v>0</v>
      </c>
      <c r="N12" s="129">
        <f t="shared" si="6"/>
        <v>1</v>
      </c>
    </row>
    <row r="13" spans="1:14" ht="12.75">
      <c r="A13" s="125">
        <v>6</v>
      </c>
      <c r="B13" s="126" t="str">
        <f>ORCA!B41</f>
        <v>PAVIMENTAÇÕES INTERNAS</v>
      </c>
      <c r="C13" s="126">
        <f>ORCA!H43</f>
        <v>0</v>
      </c>
      <c r="D13" s="127">
        <f t="shared" si="0"/>
        <v>0</v>
      </c>
      <c r="E13" s="25">
        <f t="shared" si="1"/>
        <v>0</v>
      </c>
      <c r="F13" s="27"/>
      <c r="G13" s="25">
        <f t="shared" si="2"/>
        <v>0</v>
      </c>
      <c r="H13" s="27">
        <v>0.2</v>
      </c>
      <c r="I13" s="25">
        <f t="shared" si="3"/>
        <v>0</v>
      </c>
      <c r="J13" s="27">
        <v>0.6</v>
      </c>
      <c r="K13" s="25">
        <f t="shared" si="4"/>
        <v>0</v>
      </c>
      <c r="L13" s="27">
        <v>0.2</v>
      </c>
      <c r="M13" s="128">
        <f t="shared" si="5"/>
        <v>0</v>
      </c>
      <c r="N13" s="129">
        <f t="shared" si="6"/>
        <v>1</v>
      </c>
    </row>
    <row r="14" spans="1:14" ht="12.75">
      <c r="A14" s="125">
        <v>7</v>
      </c>
      <c r="B14" s="126" t="str">
        <f>ORCA!B44</f>
        <v>PAREDES E REVESTIMENTO</v>
      </c>
      <c r="C14" s="126">
        <f>ORCA!H50</f>
        <v>3751.45</v>
      </c>
      <c r="D14" s="127">
        <f t="shared" si="0"/>
        <v>0.016673180026921888</v>
      </c>
      <c r="E14" s="25">
        <f t="shared" si="1"/>
        <v>0</v>
      </c>
      <c r="F14" s="27"/>
      <c r="G14" s="25">
        <f t="shared" si="2"/>
        <v>1125.435</v>
      </c>
      <c r="H14" s="27">
        <v>0.3</v>
      </c>
      <c r="I14" s="25">
        <f t="shared" si="3"/>
        <v>2626.015</v>
      </c>
      <c r="J14" s="27">
        <v>0.7</v>
      </c>
      <c r="K14" s="25">
        <f t="shared" si="4"/>
        <v>0</v>
      </c>
      <c r="L14" s="27"/>
      <c r="M14" s="128">
        <f t="shared" si="5"/>
        <v>3751.45</v>
      </c>
      <c r="N14" s="129">
        <f t="shared" si="6"/>
        <v>1</v>
      </c>
    </row>
    <row r="15" spans="1:14" ht="12.75">
      <c r="A15" s="125">
        <v>8</v>
      </c>
      <c r="B15" s="126" t="str">
        <f>ORCA!B51</f>
        <v>ESTRUTURA METÁLICA</v>
      </c>
      <c r="C15" s="126">
        <f>ORCA!H54</f>
        <v>0</v>
      </c>
      <c r="D15" s="127">
        <f t="shared" si="0"/>
        <v>0</v>
      </c>
      <c r="E15" s="25">
        <f t="shared" si="1"/>
        <v>0</v>
      </c>
      <c r="F15" s="27"/>
      <c r="G15" s="25">
        <f t="shared" si="2"/>
        <v>0</v>
      </c>
      <c r="H15" s="27">
        <v>0.4</v>
      </c>
      <c r="I15" s="25">
        <f t="shared" si="3"/>
        <v>0</v>
      </c>
      <c r="J15" s="27">
        <v>0.4</v>
      </c>
      <c r="K15" s="25">
        <f t="shared" si="4"/>
        <v>0</v>
      </c>
      <c r="L15" s="27">
        <v>0.2</v>
      </c>
      <c r="M15" s="128">
        <f t="shared" si="5"/>
        <v>0</v>
      </c>
      <c r="N15" s="129">
        <f t="shared" si="6"/>
        <v>1</v>
      </c>
    </row>
    <row r="16" spans="1:14" ht="12.75">
      <c r="A16" s="125">
        <v>9</v>
      </c>
      <c r="B16" s="126" t="str">
        <f>ORCA!B55</f>
        <v>ESQUADRIAS</v>
      </c>
      <c r="C16" s="126">
        <f>ORCA!H60</f>
        <v>0</v>
      </c>
      <c r="D16" s="127">
        <f t="shared" si="0"/>
        <v>0</v>
      </c>
      <c r="E16" s="25">
        <f t="shared" si="1"/>
        <v>0</v>
      </c>
      <c r="F16" s="27"/>
      <c r="G16" s="25">
        <f t="shared" si="2"/>
        <v>0</v>
      </c>
      <c r="H16" s="27">
        <v>0.3</v>
      </c>
      <c r="I16" s="25">
        <f t="shared" si="3"/>
        <v>0</v>
      </c>
      <c r="J16" s="27">
        <v>0.5</v>
      </c>
      <c r="K16" s="25">
        <f t="shared" si="4"/>
        <v>0</v>
      </c>
      <c r="L16" s="27">
        <v>0.2</v>
      </c>
      <c r="M16" s="128">
        <f t="shared" si="5"/>
        <v>0</v>
      </c>
      <c r="N16" s="129">
        <f t="shared" si="6"/>
        <v>1</v>
      </c>
    </row>
    <row r="17" spans="1:14" ht="12.75">
      <c r="A17" s="125">
        <v>10</v>
      </c>
      <c r="B17" s="126" t="str">
        <f>ORCA!B61</f>
        <v>ELÉTRICA</v>
      </c>
      <c r="C17" s="126">
        <f>ORCA!H68</f>
        <v>0</v>
      </c>
      <c r="D17" s="127">
        <f t="shared" si="0"/>
        <v>0</v>
      </c>
      <c r="E17" s="25">
        <f t="shared" si="1"/>
        <v>0</v>
      </c>
      <c r="F17" s="27"/>
      <c r="G17" s="25">
        <f t="shared" si="2"/>
        <v>0</v>
      </c>
      <c r="H17" s="27">
        <v>0.2</v>
      </c>
      <c r="I17" s="25">
        <f t="shared" si="3"/>
        <v>0</v>
      </c>
      <c r="J17" s="27">
        <v>0.7</v>
      </c>
      <c r="K17" s="25">
        <f t="shared" si="4"/>
        <v>0</v>
      </c>
      <c r="L17" s="27">
        <v>0.1</v>
      </c>
      <c r="M17" s="128">
        <f t="shared" si="5"/>
        <v>0</v>
      </c>
      <c r="N17" s="129">
        <f t="shared" si="6"/>
        <v>0.9999999999999999</v>
      </c>
    </row>
    <row r="18" spans="1:14" ht="12.75">
      <c r="A18" s="125">
        <v>11</v>
      </c>
      <c r="B18" s="126" t="str">
        <f>ORCA!B69</f>
        <v>COBERTURA</v>
      </c>
      <c r="C18" s="126">
        <f>ORCA!H88</f>
        <v>113704.73</v>
      </c>
      <c r="D18" s="127">
        <f t="shared" si="0"/>
        <v>0.5053564443621922</v>
      </c>
      <c r="E18" s="25">
        <f t="shared" si="1"/>
        <v>11370.473</v>
      </c>
      <c r="F18" s="27">
        <v>0.1</v>
      </c>
      <c r="G18" s="25">
        <f t="shared" si="2"/>
        <v>39796.65549999999</v>
      </c>
      <c r="H18" s="27">
        <v>0.35</v>
      </c>
      <c r="I18" s="25">
        <f t="shared" si="3"/>
        <v>39796.65549999999</v>
      </c>
      <c r="J18" s="27">
        <v>0.35</v>
      </c>
      <c r="K18" s="25">
        <f t="shared" si="4"/>
        <v>22740.946</v>
      </c>
      <c r="L18" s="27">
        <v>0.2</v>
      </c>
      <c r="M18" s="128">
        <f t="shared" si="5"/>
        <v>113704.72999999998</v>
      </c>
      <c r="N18" s="129">
        <f t="shared" si="6"/>
        <v>1</v>
      </c>
    </row>
    <row r="19" spans="1:14" ht="12.75">
      <c r="A19" s="125">
        <v>12</v>
      </c>
      <c r="B19" s="126" t="str">
        <f>ORCA!B89</f>
        <v>PINTURA</v>
      </c>
      <c r="C19" s="126">
        <f>ORCA!H102</f>
        <v>59191.98</v>
      </c>
      <c r="D19" s="127">
        <f t="shared" si="0"/>
        <v>0.2630765540497568</v>
      </c>
      <c r="E19" s="25">
        <f t="shared" si="1"/>
        <v>0</v>
      </c>
      <c r="F19" s="27"/>
      <c r="G19" s="25">
        <f t="shared" si="2"/>
        <v>0</v>
      </c>
      <c r="H19" s="27"/>
      <c r="I19" s="25">
        <f t="shared" si="3"/>
        <v>17757.594</v>
      </c>
      <c r="J19" s="27">
        <v>0.3</v>
      </c>
      <c r="K19" s="25">
        <f t="shared" si="4"/>
        <v>41434.386</v>
      </c>
      <c r="L19" s="27">
        <v>0.7</v>
      </c>
      <c r="M19" s="128">
        <f t="shared" si="5"/>
        <v>59191.979999999996</v>
      </c>
      <c r="N19" s="129">
        <f t="shared" si="6"/>
        <v>1</v>
      </c>
    </row>
    <row r="20" spans="1:14" ht="12.75">
      <c r="A20" s="125">
        <v>13</v>
      </c>
      <c r="B20" s="126" t="str">
        <f>ORCA!B103</f>
        <v>DRENAGEM PLUVIAL</v>
      </c>
      <c r="C20" s="126">
        <f>ORCA!H111</f>
        <v>3097.94</v>
      </c>
      <c r="D20" s="127">
        <f t="shared" si="0"/>
        <v>0.013768679132762637</v>
      </c>
      <c r="E20" s="25">
        <f t="shared" si="1"/>
        <v>0</v>
      </c>
      <c r="F20" s="27"/>
      <c r="G20" s="25">
        <f t="shared" si="2"/>
        <v>0</v>
      </c>
      <c r="H20" s="27"/>
      <c r="I20" s="25">
        <f t="shared" si="3"/>
        <v>0</v>
      </c>
      <c r="J20" s="27"/>
      <c r="K20" s="25">
        <f t="shared" si="4"/>
        <v>3097.94</v>
      </c>
      <c r="L20" s="27">
        <v>1</v>
      </c>
      <c r="M20" s="128">
        <f t="shared" si="5"/>
        <v>3097.94</v>
      </c>
      <c r="N20" s="129">
        <f t="shared" si="6"/>
        <v>1</v>
      </c>
    </row>
    <row r="21" spans="1:14" ht="12.75">
      <c r="A21" s="125">
        <v>14</v>
      </c>
      <c r="B21" s="126" t="str">
        <f>ORCA!B112</f>
        <v>PAVIMENTAÇÃO EXTERNA</v>
      </c>
      <c r="C21" s="126">
        <f>ORCA!H114</f>
        <v>0</v>
      </c>
      <c r="D21" s="127">
        <f t="shared" si="0"/>
        <v>0</v>
      </c>
      <c r="E21" s="25">
        <f t="shared" si="1"/>
        <v>0</v>
      </c>
      <c r="F21" s="27"/>
      <c r="G21" s="25">
        <f t="shared" si="2"/>
        <v>0</v>
      </c>
      <c r="H21" s="27">
        <v>0.6</v>
      </c>
      <c r="I21" s="25">
        <f t="shared" si="3"/>
        <v>0</v>
      </c>
      <c r="J21" s="27">
        <v>0.4</v>
      </c>
      <c r="K21" s="25">
        <f t="shared" si="4"/>
        <v>0</v>
      </c>
      <c r="L21" s="27"/>
      <c r="M21" s="128">
        <f t="shared" si="5"/>
        <v>0</v>
      </c>
      <c r="N21" s="129">
        <f t="shared" si="6"/>
        <v>1</v>
      </c>
    </row>
    <row r="22" spans="1:14" ht="12.75">
      <c r="A22" s="125">
        <v>15</v>
      </c>
      <c r="B22" s="126" t="str">
        <f>ORCA!B115</f>
        <v>LIMPEZA DE OBRA</v>
      </c>
      <c r="C22" s="126">
        <f>ORCA!H119</f>
        <v>3444.25</v>
      </c>
      <c r="D22" s="127">
        <f t="shared" si="0"/>
        <v>0.015307841050187452</v>
      </c>
      <c r="E22" s="25">
        <f t="shared" si="1"/>
        <v>0</v>
      </c>
      <c r="F22" s="27"/>
      <c r="G22" s="25">
        <f t="shared" si="2"/>
        <v>0</v>
      </c>
      <c r="H22" s="27"/>
      <c r="I22" s="25">
        <f t="shared" si="3"/>
        <v>0</v>
      </c>
      <c r="J22" s="27"/>
      <c r="K22" s="25">
        <f t="shared" si="4"/>
        <v>3444.25</v>
      </c>
      <c r="L22" s="27">
        <v>1</v>
      </c>
      <c r="M22" s="128">
        <f t="shared" si="5"/>
        <v>3444.25</v>
      </c>
      <c r="N22" s="129">
        <f t="shared" si="6"/>
        <v>1</v>
      </c>
    </row>
    <row r="23" spans="1:14" ht="12.75">
      <c r="A23" s="125"/>
      <c r="B23" s="126"/>
      <c r="C23" s="126"/>
      <c r="D23" s="127"/>
      <c r="E23" s="25"/>
      <c r="F23" s="27"/>
      <c r="G23" s="25"/>
      <c r="H23" s="27"/>
      <c r="I23" s="25"/>
      <c r="J23" s="27"/>
      <c r="K23" s="25"/>
      <c r="L23" s="27"/>
      <c r="M23" s="128"/>
      <c r="N23" s="129"/>
    </row>
    <row r="24" spans="1:15" s="6" customFormat="1" ht="14.25">
      <c r="A24" s="55"/>
      <c r="B24" s="69" t="s">
        <v>21</v>
      </c>
      <c r="C24" s="82">
        <f>SUM(C8:C23)</f>
        <v>224999.07</v>
      </c>
      <c r="D24" s="83">
        <f>SUM(D8:D23)</f>
        <v>0.9999999999999999</v>
      </c>
      <c r="E24" s="56"/>
      <c r="F24" s="57"/>
      <c r="G24" s="56"/>
      <c r="H24" s="57"/>
      <c r="I24" s="56"/>
      <c r="J24" s="57"/>
      <c r="K24" s="56"/>
      <c r="L24" s="57"/>
      <c r="M24" s="58"/>
      <c r="N24" s="57"/>
      <c r="O24" s="46"/>
    </row>
    <row r="25" spans="1:15" s="6" customFormat="1" ht="12.75">
      <c r="A25" s="7"/>
      <c r="B25" s="4" t="s">
        <v>18</v>
      </c>
      <c r="C25" s="3"/>
      <c r="D25" s="5"/>
      <c r="E25" s="47"/>
      <c r="F25" s="27"/>
      <c r="G25" s="47"/>
      <c r="H25" s="27"/>
      <c r="I25" s="47"/>
      <c r="J25" s="27"/>
      <c r="K25" s="47"/>
      <c r="L25" s="27"/>
      <c r="M25" s="47"/>
      <c r="N25" s="48"/>
      <c r="O25" s="46"/>
    </row>
    <row r="26" spans="1:15" s="6" customFormat="1" ht="12.75">
      <c r="A26" s="7"/>
      <c r="B26" s="4" t="s">
        <v>19</v>
      </c>
      <c r="C26" s="49"/>
      <c r="D26" s="49"/>
      <c r="E26" s="25">
        <f>SUM(E8:E23)</f>
        <v>41863.3575</v>
      </c>
      <c r="F26" s="27">
        <f>SUM(E26*100%/$C$24)</f>
        <v>0.18606013571522761</v>
      </c>
      <c r="G26" s="25">
        <f>SUM(G8:G23)</f>
        <v>52237.92599999999</v>
      </c>
      <c r="H26" s="27">
        <f>SUM(G26*100%/$C$24)</f>
        <v>0.23216951963401444</v>
      </c>
      <c r="I26" s="25">
        <f>SUM(I8:I23)</f>
        <v>60180.26449999999</v>
      </c>
      <c r="J26" s="27">
        <f>SUM(I26*100%/$C$24)</f>
        <v>0.2674689477605396</v>
      </c>
      <c r="K26" s="25">
        <f>SUM(K8:K23)</f>
        <v>70717.522</v>
      </c>
      <c r="L26" s="27">
        <f>SUM(K26*100%/$C$24)</f>
        <v>0.31430139689021824</v>
      </c>
      <c r="M26" s="34">
        <f>SUM(M8:M23)</f>
        <v>224999.06999999995</v>
      </c>
      <c r="N26" s="27">
        <f>SUM(M26*100%/$C$24)</f>
        <v>0.9999999999999998</v>
      </c>
      <c r="O26" s="46"/>
    </row>
    <row r="27" spans="1:15" s="6" customFormat="1" ht="12.75">
      <c r="A27" s="7"/>
      <c r="B27" s="4" t="s">
        <v>20</v>
      </c>
      <c r="C27" s="3"/>
      <c r="D27" s="5"/>
      <c r="E27" s="47">
        <f>SUM(E26)</f>
        <v>41863.3575</v>
      </c>
      <c r="F27" s="27">
        <f>SUM(F26)</f>
        <v>0.18606013571522761</v>
      </c>
      <c r="G27" s="47">
        <f aca="true" t="shared" si="7" ref="G27:L27">SUM(E27+G26)</f>
        <v>94101.28349999999</v>
      </c>
      <c r="H27" s="27">
        <f t="shared" si="7"/>
        <v>0.41822965534924206</v>
      </c>
      <c r="I27" s="47">
        <f t="shared" si="7"/>
        <v>154281.54799999998</v>
      </c>
      <c r="J27" s="27">
        <f t="shared" si="7"/>
        <v>0.6856986031097816</v>
      </c>
      <c r="K27" s="47">
        <f t="shared" si="7"/>
        <v>224999.06999999998</v>
      </c>
      <c r="L27" s="27">
        <f t="shared" si="7"/>
        <v>0.9999999999999998</v>
      </c>
      <c r="M27" s="47"/>
      <c r="N27" s="48"/>
      <c r="O27" s="46"/>
    </row>
    <row r="28" spans="4:14" ht="12.75">
      <c r="D28" s="22"/>
      <c r="E28" s="13"/>
      <c r="F28" s="28"/>
      <c r="G28" s="13"/>
      <c r="H28" s="28"/>
      <c r="I28" s="21"/>
      <c r="J28" s="32"/>
      <c r="K28" s="21"/>
      <c r="L28" s="32"/>
      <c r="M28" s="33"/>
      <c r="N28" s="33"/>
    </row>
    <row r="29" spans="4:14" ht="12.75">
      <c r="D29" s="22"/>
      <c r="E29" s="20"/>
      <c r="F29" s="52"/>
      <c r="G29" s="20"/>
      <c r="H29" s="52"/>
      <c r="I29" s="23"/>
      <c r="J29" s="51"/>
      <c r="K29" s="23"/>
      <c r="L29" s="51"/>
      <c r="M29" s="33"/>
      <c r="N29" s="33"/>
    </row>
    <row r="30" spans="4:14" ht="12.75">
      <c r="D30" s="24"/>
      <c r="E30" s="13"/>
      <c r="F30" s="28"/>
      <c r="G30" s="13"/>
      <c r="H30" s="28"/>
      <c r="I30" s="13"/>
      <c r="J30" s="28"/>
      <c r="K30" s="13"/>
      <c r="L30" s="28"/>
      <c r="M30" s="33"/>
      <c r="N30" s="33"/>
    </row>
    <row r="31" spans="4:14" ht="12.75">
      <c r="D31" s="22"/>
      <c r="E31" s="20"/>
      <c r="F31" s="52"/>
      <c r="G31" s="20"/>
      <c r="H31" s="52"/>
      <c r="I31" s="20"/>
      <c r="J31" s="52"/>
      <c r="K31" s="20"/>
      <c r="L31" s="52"/>
      <c r="M31" s="33"/>
      <c r="N31" s="33"/>
    </row>
    <row r="32" spans="4:14" ht="12.75">
      <c r="D32" s="22"/>
      <c r="E32" s="13"/>
      <c r="F32" s="28"/>
      <c r="G32" s="13"/>
      <c r="H32" s="28"/>
      <c r="I32" s="13"/>
      <c r="J32" s="28"/>
      <c r="K32" s="13"/>
      <c r="L32" s="28"/>
      <c r="M32" s="33"/>
      <c r="N32" s="33"/>
    </row>
    <row r="33" spans="4:14" ht="12.75">
      <c r="D33" s="22"/>
      <c r="E33" s="20"/>
      <c r="F33" s="52"/>
      <c r="G33" s="20"/>
      <c r="H33" s="52"/>
      <c r="I33" s="20"/>
      <c r="J33" s="52"/>
      <c r="K33" s="20"/>
      <c r="L33" s="52"/>
      <c r="M33" s="33"/>
      <c r="N33" s="33"/>
    </row>
    <row r="34" spans="4:14" ht="12.75">
      <c r="D34" s="22"/>
      <c r="E34" s="13"/>
      <c r="F34" s="28"/>
      <c r="G34" s="13"/>
      <c r="H34" s="28"/>
      <c r="I34" s="13"/>
      <c r="J34" s="28"/>
      <c r="K34" s="13"/>
      <c r="L34" s="28"/>
      <c r="M34" s="33"/>
      <c r="N34" s="33"/>
    </row>
    <row r="35" spans="4:14" ht="12.75">
      <c r="D35" s="22"/>
      <c r="E35" s="20"/>
      <c r="F35" s="52"/>
      <c r="G35" s="20"/>
      <c r="H35" s="52"/>
      <c r="I35" s="20"/>
      <c r="J35" s="52"/>
      <c r="K35" s="20"/>
      <c r="L35" s="52"/>
      <c r="M35" s="33"/>
      <c r="N35" s="33"/>
    </row>
    <row r="36" spans="4:14" ht="12.75">
      <c r="D36" s="22"/>
      <c r="E36" s="14"/>
      <c r="F36" s="32"/>
      <c r="G36" s="14"/>
      <c r="H36" s="32"/>
      <c r="I36" s="14"/>
      <c r="J36" s="32"/>
      <c r="K36" s="14"/>
      <c r="L36" s="32"/>
      <c r="M36" s="33"/>
      <c r="N36" s="33"/>
    </row>
    <row r="37" spans="4:14" ht="12.75">
      <c r="D37" s="22"/>
      <c r="E37" s="13"/>
      <c r="F37" s="28"/>
      <c r="G37" s="13"/>
      <c r="H37" s="28"/>
      <c r="I37" s="13"/>
      <c r="J37" s="28"/>
      <c r="K37" s="13"/>
      <c r="L37" s="28"/>
      <c r="M37" s="33"/>
      <c r="N37" s="33"/>
    </row>
    <row r="38" spans="4:14" ht="12.75">
      <c r="D38" s="22"/>
      <c r="E38" s="15"/>
      <c r="F38" s="28"/>
      <c r="G38" s="15"/>
      <c r="H38" s="28"/>
      <c r="I38" s="15"/>
      <c r="J38" s="28"/>
      <c r="K38" s="15"/>
      <c r="L38" s="28"/>
      <c r="M38" s="33"/>
      <c r="N38" s="33"/>
    </row>
    <row r="39" spans="4:14" ht="12.75">
      <c r="D39" s="22"/>
      <c r="E39" s="13"/>
      <c r="F39" s="28"/>
      <c r="G39" s="13"/>
      <c r="H39" s="28"/>
      <c r="I39" s="13"/>
      <c r="J39" s="28"/>
      <c r="K39" s="13"/>
      <c r="L39" s="28"/>
      <c r="M39" s="33"/>
      <c r="N39" s="33"/>
    </row>
    <row r="40" spans="4:14" ht="12.75">
      <c r="D40" s="22"/>
      <c r="E40" s="14"/>
      <c r="F40" s="32"/>
      <c r="G40" s="14"/>
      <c r="H40" s="32"/>
      <c r="I40" s="14"/>
      <c r="J40" s="32"/>
      <c r="K40" s="14"/>
      <c r="L40" s="32"/>
      <c r="M40" s="33"/>
      <c r="N40" s="33"/>
    </row>
    <row r="41" spans="4:14" ht="12.75">
      <c r="D41" s="22"/>
      <c r="E41" s="13"/>
      <c r="F41" s="28"/>
      <c r="G41" s="13"/>
      <c r="H41" s="28"/>
      <c r="I41" s="13"/>
      <c r="J41" s="28"/>
      <c r="K41" s="13"/>
      <c r="L41" s="28"/>
      <c r="M41" s="33"/>
      <c r="N41" s="33"/>
    </row>
    <row r="42" spans="4:14" ht="12.75">
      <c r="D42" s="22"/>
      <c r="E42" s="22"/>
      <c r="F42" s="29"/>
      <c r="G42" s="22"/>
      <c r="H42" s="29"/>
      <c r="I42" s="16"/>
      <c r="J42" s="29"/>
      <c r="K42" s="16"/>
      <c r="L42" s="29"/>
      <c r="M42" s="33"/>
      <c r="N42" s="33"/>
    </row>
    <row r="43" spans="4:14" ht="12.75">
      <c r="D43" s="22"/>
      <c r="E43" s="22"/>
      <c r="F43" s="29"/>
      <c r="G43" s="22"/>
      <c r="H43" s="29"/>
      <c r="I43" s="16"/>
      <c r="J43" s="29"/>
      <c r="K43" s="16"/>
      <c r="L43" s="29"/>
      <c r="M43" s="33"/>
      <c r="N43" s="33"/>
    </row>
    <row r="44" spans="4:14" ht="12.75">
      <c r="D44" s="22"/>
      <c r="E44" s="22"/>
      <c r="F44" s="29"/>
      <c r="G44" s="22"/>
      <c r="H44" s="29"/>
      <c r="I44" s="16"/>
      <c r="J44" s="29"/>
      <c r="K44" s="16"/>
      <c r="L44" s="29"/>
      <c r="M44" s="16"/>
      <c r="N44" s="16"/>
    </row>
    <row r="45" spans="4:14" ht="12.75">
      <c r="D45" s="22"/>
      <c r="E45" s="22"/>
      <c r="F45" s="29"/>
      <c r="G45" s="22"/>
      <c r="H45" s="29"/>
      <c r="I45" s="16"/>
      <c r="J45" s="29"/>
      <c r="K45" s="16"/>
      <c r="L45" s="29"/>
      <c r="M45" s="16"/>
      <c r="N45" s="16"/>
    </row>
    <row r="46" spans="4:14" ht="12.75">
      <c r="D46" s="22"/>
      <c r="E46" s="22"/>
      <c r="F46" s="29"/>
      <c r="G46" s="22"/>
      <c r="H46" s="29"/>
      <c r="I46" s="16"/>
      <c r="J46" s="29"/>
      <c r="K46" s="16"/>
      <c r="L46" s="29"/>
      <c r="M46" s="16"/>
      <c r="N46" s="16"/>
    </row>
    <row r="47" spans="4:7" ht="12.75">
      <c r="D47" s="10"/>
      <c r="E47" s="10"/>
      <c r="G47" s="10"/>
    </row>
    <row r="48" spans="4:7" ht="12.75">
      <c r="D48" s="10"/>
      <c r="E48" s="10"/>
      <c r="G48" s="10"/>
    </row>
    <row r="49" spans="4:7" ht="12.75">
      <c r="D49" s="10"/>
      <c r="E49" s="10"/>
      <c r="G49" s="10"/>
    </row>
    <row r="50" spans="4:7" ht="12.75">
      <c r="D50" s="10"/>
      <c r="E50" s="10"/>
      <c r="G50" s="10"/>
    </row>
    <row r="51" spans="4:7" ht="12.75">
      <c r="D51" s="10"/>
      <c r="E51" s="10"/>
      <c r="G51" s="10"/>
    </row>
    <row r="52" spans="4:7" ht="12.75">
      <c r="D52" s="10"/>
      <c r="E52" s="10"/>
      <c r="G52" s="10"/>
    </row>
    <row r="53" spans="4:7" ht="12.75">
      <c r="D53" s="10"/>
      <c r="E53" s="10"/>
      <c r="G53" s="10"/>
    </row>
    <row r="54" spans="4:7" ht="12.75">
      <c r="D54" s="10"/>
      <c r="E54" s="10"/>
      <c r="G54" s="10"/>
    </row>
  </sheetData>
  <sheetProtection/>
  <mergeCells count="8">
    <mergeCell ref="A3:N3"/>
    <mergeCell ref="E6:F6"/>
    <mergeCell ref="G6:H6"/>
    <mergeCell ref="I6:J6"/>
    <mergeCell ref="A6:A7"/>
    <mergeCell ref="B6:B7"/>
    <mergeCell ref="D6:D7"/>
    <mergeCell ref="K6:L6"/>
  </mergeCells>
  <printOptions/>
  <pageMargins left="1.299212598425197" right="0.7874015748031497" top="2.7559055118110236" bottom="0.1968503937007874" header="0.7480314960629921" footer="0.1968503937007874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3"/>
  <sheetViews>
    <sheetView zoomScalePageLayoutView="0" workbookViewId="0" topLeftCell="A1">
      <selection activeCell="D11" sqref="A1:D11"/>
    </sheetView>
  </sheetViews>
  <sheetFormatPr defaultColWidth="9.140625" defaultRowHeight="12.75"/>
  <cols>
    <col min="1" max="1" width="17.7109375" style="268" customWidth="1"/>
    <col min="2" max="2" width="77.00390625" style="267" customWidth="1"/>
    <col min="3" max="3" width="5.8515625" style="268" customWidth="1"/>
    <col min="4" max="4" width="9.140625" style="268" customWidth="1"/>
  </cols>
  <sheetData>
    <row r="1" ht="12.75">
      <c r="B1" s="266"/>
    </row>
    <row r="3" ht="12.75">
      <c r="D3" s="269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Tainara Fistarol</cp:lastModifiedBy>
  <cp:lastPrinted>2017-07-06T13:24:08Z</cp:lastPrinted>
  <dcterms:created xsi:type="dcterms:W3CDTF">2001-12-06T19:05:24Z</dcterms:created>
  <dcterms:modified xsi:type="dcterms:W3CDTF">2017-07-06T13:24:56Z</dcterms:modified>
  <cp:category/>
  <cp:version/>
  <cp:contentType/>
  <cp:contentStatus/>
</cp:coreProperties>
</file>